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ma\Desktop\"/>
    </mc:Choice>
  </mc:AlternateContent>
  <bookViews>
    <workbookView xWindow="0" yWindow="0" windowWidth="28800" windowHeight="11235" activeTab="4"/>
  </bookViews>
  <sheets>
    <sheet name="6.1" sheetId="1" r:id="rId1"/>
    <sheet name="6.2" sheetId="2" r:id="rId2"/>
    <sheet name="6.3" sheetId="3" r:id="rId3"/>
    <sheet name="6.4" sheetId="4" r:id="rId4"/>
    <sheet name="6.5" sheetId="5" r:id="rId5"/>
  </sheets>
  <externalReferences>
    <externalReference r:id="rId6"/>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9" i="5" l="1"/>
  <c r="M129" i="5"/>
  <c r="L129" i="5"/>
  <c r="K129" i="5"/>
  <c r="J129" i="5"/>
  <c r="I129" i="5"/>
  <c r="H129" i="5"/>
  <c r="G129" i="5"/>
  <c r="F129" i="5"/>
  <c r="E129" i="5"/>
  <c r="D129" i="5"/>
  <c r="N127" i="5"/>
  <c r="M127" i="5"/>
  <c r="L127" i="5"/>
  <c r="K127" i="5"/>
  <c r="J127" i="5"/>
  <c r="I127" i="5"/>
  <c r="H127" i="5"/>
  <c r="G127" i="5"/>
  <c r="F127" i="5"/>
  <c r="E127" i="5"/>
  <c r="D127" i="5"/>
  <c r="N123" i="5"/>
  <c r="M123" i="5"/>
  <c r="L123" i="5"/>
  <c r="K123" i="5"/>
  <c r="J123" i="5"/>
  <c r="I123" i="5"/>
  <c r="H123" i="5"/>
  <c r="G123" i="5"/>
  <c r="F123" i="5"/>
  <c r="E123" i="5"/>
  <c r="D123" i="5"/>
  <c r="Q120" i="5"/>
  <c r="J120" i="5"/>
  <c r="J130" i="5" s="1"/>
  <c r="D120" i="5"/>
  <c r="Q119" i="5"/>
  <c r="D119" i="5"/>
  <c r="Q117" i="5"/>
  <c r="Q116" i="5"/>
  <c r="D116" i="5"/>
  <c r="B116" i="5"/>
  <c r="R115" i="5"/>
  <c r="Q115" i="5"/>
  <c r="D115" i="5"/>
  <c r="B115" i="5"/>
  <c r="Q114" i="5"/>
  <c r="D114" i="5"/>
  <c r="B114" i="5"/>
  <c r="R113" i="5"/>
  <c r="Q113" i="5"/>
  <c r="D113" i="5"/>
  <c r="B113" i="5"/>
  <c r="Q112" i="5"/>
  <c r="D112" i="5"/>
  <c r="B112" i="5"/>
  <c r="R111" i="5"/>
  <c r="Q111" i="5"/>
  <c r="D111" i="5"/>
  <c r="B111" i="5"/>
  <c r="P110" i="5"/>
  <c r="B110" i="5"/>
  <c r="Q109" i="5"/>
  <c r="D109" i="5"/>
  <c r="B109" i="5"/>
  <c r="Q108" i="5"/>
  <c r="D108" i="5"/>
  <c r="B108" i="5"/>
  <c r="R107" i="5"/>
  <c r="Q107" i="5"/>
  <c r="D107" i="5"/>
  <c r="B107" i="5"/>
  <c r="Q106" i="5"/>
  <c r="D106" i="5"/>
  <c r="B106" i="5"/>
  <c r="R105" i="5"/>
  <c r="Q105" i="5"/>
  <c r="D105" i="5"/>
  <c r="B105" i="5"/>
  <c r="Q104" i="5"/>
  <c r="D104" i="5"/>
  <c r="B104" i="5"/>
  <c r="R103" i="5"/>
  <c r="Q103" i="5"/>
  <c r="D103" i="5"/>
  <c r="B103" i="5"/>
  <c r="Q102" i="5"/>
  <c r="D102" i="5"/>
  <c r="B102" i="5"/>
  <c r="R101" i="5"/>
  <c r="Q101" i="5"/>
  <c r="D101" i="5"/>
  <c r="B101" i="5"/>
  <c r="Q100" i="5"/>
  <c r="D100" i="5"/>
  <c r="B100" i="5"/>
  <c r="R99" i="5"/>
  <c r="Q99" i="5"/>
  <c r="D99" i="5"/>
  <c r="B99" i="5"/>
  <c r="Q98" i="5"/>
  <c r="D98" i="5"/>
  <c r="B98" i="5"/>
  <c r="R97" i="5"/>
  <c r="Q97" i="5"/>
  <c r="D97" i="5"/>
  <c r="B97" i="5"/>
  <c r="Q96" i="5"/>
  <c r="D96" i="5"/>
  <c r="B96" i="5"/>
  <c r="R95" i="5"/>
  <c r="Q95" i="5"/>
  <c r="D95" i="5"/>
  <c r="B95" i="5"/>
  <c r="P94" i="5"/>
  <c r="B94" i="5"/>
  <c r="Q93" i="5"/>
  <c r="D93" i="5"/>
  <c r="B93" i="5"/>
  <c r="R92" i="5"/>
  <c r="Q92" i="5"/>
  <c r="D92" i="5"/>
  <c r="B92" i="5"/>
  <c r="P91" i="5"/>
  <c r="B91" i="5"/>
  <c r="Q90" i="5"/>
  <c r="D90" i="5"/>
  <c r="B90" i="5"/>
  <c r="R89" i="5"/>
  <c r="Q89" i="5"/>
  <c r="D89" i="5"/>
  <c r="B89" i="5"/>
  <c r="Q88" i="5"/>
  <c r="D88" i="5"/>
  <c r="B88" i="5"/>
  <c r="P87" i="5"/>
  <c r="B87" i="5"/>
  <c r="R86" i="5"/>
  <c r="Q86" i="5"/>
  <c r="D86" i="5"/>
  <c r="B86" i="5"/>
  <c r="Q85" i="5"/>
  <c r="D85" i="5"/>
  <c r="B85" i="5"/>
  <c r="R84" i="5"/>
  <c r="Q84" i="5"/>
  <c r="D84" i="5"/>
  <c r="B84" i="5"/>
  <c r="Q83" i="5"/>
  <c r="D83" i="5"/>
  <c r="B83" i="5"/>
  <c r="P82" i="5"/>
  <c r="B82" i="5"/>
  <c r="R81" i="5"/>
  <c r="Q81" i="5"/>
  <c r="D81" i="5"/>
  <c r="B81" i="5"/>
  <c r="Q80" i="5"/>
  <c r="D80" i="5"/>
  <c r="B80" i="5"/>
  <c r="R79" i="5"/>
  <c r="Q79" i="5"/>
  <c r="D79" i="5"/>
  <c r="B79" i="5"/>
  <c r="Q78" i="5"/>
  <c r="D78" i="5"/>
  <c r="B78" i="5"/>
  <c r="R77" i="5"/>
  <c r="Q77" i="5"/>
  <c r="D77" i="5"/>
  <c r="B77" i="5"/>
  <c r="Q76" i="5"/>
  <c r="D76" i="5"/>
  <c r="B76" i="5"/>
  <c r="P75" i="5"/>
  <c r="B75" i="5"/>
  <c r="R74" i="5"/>
  <c r="Q74" i="5"/>
  <c r="D74" i="5"/>
  <c r="B74" i="5"/>
  <c r="P73" i="5"/>
  <c r="B73" i="5"/>
  <c r="Q72" i="5"/>
  <c r="D72" i="5"/>
  <c r="B72" i="5"/>
  <c r="R71" i="5"/>
  <c r="Q71" i="5"/>
  <c r="D71" i="5"/>
  <c r="B71" i="5"/>
  <c r="P70" i="5"/>
  <c r="B70" i="5"/>
  <c r="Q69" i="5"/>
  <c r="D69" i="5"/>
  <c r="B69" i="5"/>
  <c r="R68" i="5"/>
  <c r="Q68" i="5"/>
  <c r="D68" i="5"/>
  <c r="B68" i="5"/>
  <c r="B67" i="5"/>
  <c r="N61" i="5"/>
  <c r="M61" i="5"/>
  <c r="L61" i="5"/>
  <c r="K61" i="5"/>
  <c r="J61" i="5"/>
  <c r="I61" i="5"/>
  <c r="H61" i="5"/>
  <c r="G61" i="5"/>
  <c r="F61" i="5"/>
  <c r="E61" i="5"/>
  <c r="D61" i="5"/>
  <c r="N60" i="5"/>
  <c r="M60" i="5"/>
  <c r="L60" i="5"/>
  <c r="K60" i="5"/>
  <c r="J60" i="5"/>
  <c r="I60" i="5"/>
  <c r="H60" i="5"/>
  <c r="G60" i="5"/>
  <c r="F60" i="5"/>
  <c r="E60" i="5"/>
  <c r="D60" i="5" s="1"/>
  <c r="N58" i="5"/>
  <c r="L58" i="5"/>
  <c r="J58" i="5"/>
  <c r="H58" i="5"/>
  <c r="F58" i="5"/>
  <c r="D58" i="5"/>
  <c r="C58" i="5"/>
  <c r="M58" i="5" s="1"/>
  <c r="B58" i="5"/>
  <c r="M57" i="5"/>
  <c r="I57" i="5"/>
  <c r="E57" i="5"/>
  <c r="C57" i="5"/>
  <c r="B57" i="5"/>
  <c r="N56" i="5"/>
  <c r="L56" i="5"/>
  <c r="J56" i="5"/>
  <c r="H56" i="5"/>
  <c r="F56" i="5"/>
  <c r="D56" i="5"/>
  <c r="C56" i="5"/>
  <c r="M56" i="5" s="1"/>
  <c r="B56" i="5"/>
  <c r="C55" i="5"/>
  <c r="B55" i="5"/>
  <c r="N54" i="5"/>
  <c r="L54" i="5"/>
  <c r="J54" i="5"/>
  <c r="H54" i="5"/>
  <c r="F54" i="5"/>
  <c r="D54" i="5"/>
  <c r="C54" i="5"/>
  <c r="M54" i="5" s="1"/>
  <c r="B54" i="5"/>
  <c r="M53" i="5"/>
  <c r="I53" i="5"/>
  <c r="E53" i="5"/>
  <c r="C53" i="5"/>
  <c r="B53" i="5"/>
  <c r="B52" i="5"/>
  <c r="M51" i="5"/>
  <c r="I51" i="5"/>
  <c r="E51" i="5"/>
  <c r="C51" i="5"/>
  <c r="B51" i="5"/>
  <c r="N50" i="5"/>
  <c r="L50" i="5"/>
  <c r="J50" i="5"/>
  <c r="H50" i="5"/>
  <c r="F50" i="5"/>
  <c r="D50" i="5"/>
  <c r="C50" i="5"/>
  <c r="M50" i="5" s="1"/>
  <c r="B50" i="5"/>
  <c r="C49" i="5"/>
  <c r="B49" i="5"/>
  <c r="N48" i="5"/>
  <c r="L48" i="5"/>
  <c r="J48" i="5"/>
  <c r="H48" i="5"/>
  <c r="F48" i="5"/>
  <c r="D48" i="5"/>
  <c r="C48" i="5"/>
  <c r="M48" i="5" s="1"/>
  <c r="B48" i="5"/>
  <c r="M47" i="5"/>
  <c r="I47" i="5"/>
  <c r="E47" i="5"/>
  <c r="C47" i="5"/>
  <c r="B47" i="5"/>
  <c r="N46" i="5"/>
  <c r="L46" i="5"/>
  <c r="J46" i="5"/>
  <c r="H46" i="5"/>
  <c r="F46" i="5"/>
  <c r="D46" i="5"/>
  <c r="C46" i="5"/>
  <c r="M46" i="5" s="1"/>
  <c r="B46" i="5"/>
  <c r="C45" i="5"/>
  <c r="B45" i="5"/>
  <c r="N44" i="5"/>
  <c r="L44" i="5"/>
  <c r="J44" i="5"/>
  <c r="H44" i="5"/>
  <c r="F44" i="5"/>
  <c r="D44" i="5"/>
  <c r="C44" i="5"/>
  <c r="M44" i="5" s="1"/>
  <c r="B44" i="5"/>
  <c r="M43" i="5"/>
  <c r="I43" i="5"/>
  <c r="E43" i="5"/>
  <c r="C43" i="5"/>
  <c r="B43" i="5"/>
  <c r="N42" i="5"/>
  <c r="L42" i="5"/>
  <c r="J42" i="5"/>
  <c r="H42" i="5"/>
  <c r="F42" i="5"/>
  <c r="D42" i="5"/>
  <c r="C42" i="5"/>
  <c r="M42" i="5" s="1"/>
  <c r="B42" i="5"/>
  <c r="C41" i="5"/>
  <c r="B41" i="5"/>
  <c r="N40" i="5"/>
  <c r="L40" i="5"/>
  <c r="J40" i="5"/>
  <c r="H40" i="5"/>
  <c r="F40" i="5"/>
  <c r="D40" i="5"/>
  <c r="C40" i="5"/>
  <c r="M40" i="5" s="1"/>
  <c r="B40" i="5"/>
  <c r="M39" i="5"/>
  <c r="I39" i="5"/>
  <c r="E39" i="5"/>
  <c r="C39" i="5"/>
  <c r="B39" i="5"/>
  <c r="N38" i="5"/>
  <c r="L38" i="5"/>
  <c r="J38" i="5"/>
  <c r="H38" i="5"/>
  <c r="F38" i="5"/>
  <c r="D38" i="5"/>
  <c r="C38" i="5"/>
  <c r="M38" i="5" s="1"/>
  <c r="B38" i="5"/>
  <c r="C37" i="5"/>
  <c r="B37" i="5"/>
  <c r="B36" i="5"/>
  <c r="C35" i="5"/>
  <c r="B35" i="5"/>
  <c r="N34" i="5"/>
  <c r="L34" i="5"/>
  <c r="J34" i="5"/>
  <c r="H34" i="5"/>
  <c r="F34" i="5"/>
  <c r="D34" i="5"/>
  <c r="C34" i="5"/>
  <c r="M34" i="5" s="1"/>
  <c r="B34" i="5"/>
  <c r="B33" i="5"/>
  <c r="N32" i="5"/>
  <c r="L32" i="5"/>
  <c r="J32" i="5"/>
  <c r="H32" i="5"/>
  <c r="F32" i="5"/>
  <c r="D32" i="5"/>
  <c r="C32" i="5"/>
  <c r="M32" i="5" s="1"/>
  <c r="B32" i="5"/>
  <c r="C31" i="5"/>
  <c r="B31" i="5"/>
  <c r="N30" i="5"/>
  <c r="L30" i="5"/>
  <c r="J30" i="5"/>
  <c r="H30" i="5"/>
  <c r="F30" i="5"/>
  <c r="D30" i="5"/>
  <c r="C30" i="5"/>
  <c r="M30" i="5" s="1"/>
  <c r="B30" i="5"/>
  <c r="B29" i="5"/>
  <c r="N28" i="5"/>
  <c r="L28" i="5"/>
  <c r="J28" i="5"/>
  <c r="H28" i="5"/>
  <c r="F28" i="5"/>
  <c r="D28" i="5"/>
  <c r="C28" i="5"/>
  <c r="M28" i="5" s="1"/>
  <c r="B28" i="5"/>
  <c r="C27" i="5"/>
  <c r="B27" i="5"/>
  <c r="N26" i="5"/>
  <c r="L26" i="5"/>
  <c r="J26" i="5"/>
  <c r="H26" i="5"/>
  <c r="F26" i="5"/>
  <c r="D26" i="5"/>
  <c r="C26" i="5"/>
  <c r="M26" i="5" s="1"/>
  <c r="B26" i="5"/>
  <c r="M25" i="5"/>
  <c r="I25" i="5"/>
  <c r="E25" i="5"/>
  <c r="C25" i="5"/>
  <c r="B25" i="5"/>
  <c r="B24" i="5"/>
  <c r="M23" i="5"/>
  <c r="I23" i="5"/>
  <c r="E23" i="5"/>
  <c r="C23" i="5"/>
  <c r="B23" i="5"/>
  <c r="N22" i="5"/>
  <c r="L22" i="5"/>
  <c r="J22" i="5"/>
  <c r="H22" i="5"/>
  <c r="F22" i="5"/>
  <c r="D22" i="5"/>
  <c r="C22" i="5"/>
  <c r="M22" i="5" s="1"/>
  <c r="B22" i="5"/>
  <c r="C21" i="5"/>
  <c r="B21" i="5"/>
  <c r="C20" i="5"/>
  <c r="B20" i="5"/>
  <c r="N19" i="5"/>
  <c r="L19" i="5"/>
  <c r="J19" i="5"/>
  <c r="H19" i="5"/>
  <c r="F19" i="5"/>
  <c r="D19" i="5"/>
  <c r="C19" i="5"/>
  <c r="M19" i="5" s="1"/>
  <c r="B19" i="5"/>
  <c r="C18" i="5"/>
  <c r="N18" i="5" s="1"/>
  <c r="B18" i="5"/>
  <c r="B17" i="5"/>
  <c r="C16" i="5"/>
  <c r="N16" i="5" s="1"/>
  <c r="B16" i="5"/>
  <c r="B15" i="5"/>
  <c r="C14" i="5"/>
  <c r="N14" i="5" s="1"/>
  <c r="B14" i="5"/>
  <c r="N13" i="5"/>
  <c r="L13" i="5"/>
  <c r="J13" i="5"/>
  <c r="H13" i="5"/>
  <c r="F13" i="5"/>
  <c r="D13" i="5"/>
  <c r="C13" i="5"/>
  <c r="M13" i="5" s="1"/>
  <c r="B13" i="5"/>
  <c r="B12" i="5"/>
  <c r="N11" i="5"/>
  <c r="L11" i="5"/>
  <c r="J11" i="5"/>
  <c r="H11" i="5"/>
  <c r="F11" i="5"/>
  <c r="D11" i="5"/>
  <c r="C11" i="5"/>
  <c r="M11" i="5" s="1"/>
  <c r="B11" i="5"/>
  <c r="C10" i="5"/>
  <c r="N10" i="5" s="1"/>
  <c r="B10" i="5"/>
  <c r="B9" i="5"/>
  <c r="V281" i="4"/>
  <c r="V280" i="4"/>
  <c r="F280" i="4"/>
  <c r="F276" i="4"/>
  <c r="F275" i="4"/>
  <c r="F274" i="4"/>
  <c r="F273" i="4"/>
  <c r="F272" i="4"/>
  <c r="F271" i="4"/>
  <c r="F270" i="4"/>
  <c r="F269" i="4"/>
  <c r="F268" i="4"/>
  <c r="F267" i="4"/>
  <c r="F266" i="4"/>
  <c r="F265" i="4"/>
  <c r="F264" i="4"/>
  <c r="F263" i="4"/>
  <c r="F262" i="4"/>
  <c r="F261" i="4"/>
  <c r="F260" i="4"/>
  <c r="F259" i="4"/>
  <c r="F258" i="4"/>
  <c r="F257" i="4"/>
  <c r="F256" i="4"/>
  <c r="F255" i="4"/>
  <c r="F254" i="4"/>
  <c r="F253" i="4"/>
  <c r="F252"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22" i="4"/>
  <c r="F221" i="4"/>
  <c r="F220" i="4"/>
  <c r="F219" i="4"/>
  <c r="F218" i="4"/>
  <c r="F217" i="4"/>
  <c r="F216" i="4"/>
  <c r="F215" i="4"/>
  <c r="F214" i="4"/>
  <c r="F213" i="4"/>
  <c r="F212" i="4"/>
  <c r="F211" i="4"/>
  <c r="F210" i="4"/>
  <c r="F209" i="4"/>
  <c r="F208" i="4"/>
  <c r="F207" i="4"/>
  <c r="F206" i="4"/>
  <c r="F205" i="4"/>
  <c r="F204" i="4"/>
  <c r="F203" i="4"/>
  <c r="F202" i="4"/>
  <c r="G201" i="4"/>
  <c r="F201" i="4"/>
  <c r="AC200" i="4"/>
  <c r="U200" i="4"/>
  <c r="T200" i="4"/>
  <c r="S200" i="4"/>
  <c r="R200" i="4"/>
  <c r="Q200" i="4"/>
  <c r="P200" i="4"/>
  <c r="O200" i="4"/>
  <c r="N200" i="4"/>
  <c r="M200" i="4"/>
  <c r="L200" i="4"/>
  <c r="K200" i="4"/>
  <c r="J200" i="4"/>
  <c r="I200"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AC162" i="4"/>
  <c r="U162" i="4"/>
  <c r="M162" i="4"/>
  <c r="H162" i="4"/>
  <c r="F162" i="4"/>
  <c r="B162" i="4"/>
  <c r="AC161" i="4"/>
  <c r="F161" i="4"/>
  <c r="C161" i="4"/>
  <c r="AC160" i="4"/>
  <c r="F160" i="4"/>
  <c r="C160" i="4"/>
  <c r="AC159" i="4"/>
  <c r="F159" i="4"/>
  <c r="C159" i="4"/>
  <c r="AC158" i="4"/>
  <c r="F158" i="4"/>
  <c r="C158" i="4"/>
  <c r="AC157" i="4"/>
  <c r="F157" i="4"/>
  <c r="C157" i="4"/>
  <c r="AC156" i="4"/>
  <c r="F156" i="4"/>
  <c r="C156" i="4"/>
  <c r="F155" i="4"/>
  <c r="C155" i="4"/>
  <c r="AC154" i="4"/>
  <c r="F154" i="4"/>
  <c r="C154" i="4"/>
  <c r="AC153" i="4"/>
  <c r="F153" i="4"/>
  <c r="C153" i="4"/>
  <c r="AC152" i="4"/>
  <c r="F152" i="4"/>
  <c r="C152" i="4"/>
  <c r="AC151" i="4"/>
  <c r="F151" i="4"/>
  <c r="C151" i="4"/>
  <c r="AC150" i="4"/>
  <c r="F150" i="4"/>
  <c r="C150" i="4"/>
  <c r="AC149" i="4"/>
  <c r="F149" i="4"/>
  <c r="C149" i="4"/>
  <c r="AC148" i="4"/>
  <c r="F148" i="4"/>
  <c r="C148" i="4"/>
  <c r="AC147" i="4"/>
  <c r="F147" i="4"/>
  <c r="C147" i="4"/>
  <c r="AC146" i="4"/>
  <c r="F146" i="4"/>
  <c r="C146" i="4"/>
  <c r="AC145" i="4"/>
  <c r="F145" i="4"/>
  <c r="C145" i="4"/>
  <c r="AC144" i="4"/>
  <c r="F144" i="4"/>
  <c r="C144" i="4"/>
  <c r="AC143" i="4"/>
  <c r="F143" i="4"/>
  <c r="C143" i="4"/>
  <c r="AC142" i="4"/>
  <c r="F142" i="4"/>
  <c r="C142" i="4"/>
  <c r="AC141" i="4"/>
  <c r="F141" i="4"/>
  <c r="C141" i="4"/>
  <c r="AC140" i="4"/>
  <c r="F140" i="4"/>
  <c r="C140" i="4"/>
  <c r="F139" i="4"/>
  <c r="C139" i="4"/>
  <c r="AC138" i="4"/>
  <c r="F138" i="4"/>
  <c r="C138" i="4"/>
  <c r="AC137" i="4"/>
  <c r="F137" i="4"/>
  <c r="C137" i="4"/>
  <c r="F136" i="4"/>
  <c r="C136" i="4"/>
  <c r="AC135" i="4"/>
  <c r="F135" i="4"/>
  <c r="C135" i="4"/>
  <c r="AC134" i="4"/>
  <c r="F134" i="4"/>
  <c r="C134" i="4"/>
  <c r="AC133" i="4"/>
  <c r="F133" i="4"/>
  <c r="C133" i="4"/>
  <c r="F132" i="4"/>
  <c r="C132" i="4"/>
  <c r="AC131" i="4"/>
  <c r="F131" i="4"/>
  <c r="C131" i="4"/>
  <c r="AC130" i="4"/>
  <c r="F130" i="4"/>
  <c r="C130" i="4"/>
  <c r="AC129" i="4"/>
  <c r="F129" i="4"/>
  <c r="C129" i="4"/>
  <c r="AC128" i="4"/>
  <c r="F128" i="4"/>
  <c r="C128" i="4"/>
  <c r="F127" i="4"/>
  <c r="C127" i="4"/>
  <c r="AC126" i="4"/>
  <c r="H126" i="4"/>
  <c r="F126" i="4"/>
  <c r="C126" i="4"/>
  <c r="AC125" i="4"/>
  <c r="F125" i="4"/>
  <c r="C125" i="4"/>
  <c r="AC124" i="4"/>
  <c r="F124" i="4"/>
  <c r="C124" i="4"/>
  <c r="AC123" i="4"/>
  <c r="F123" i="4"/>
  <c r="C123" i="4"/>
  <c r="AC122" i="4"/>
  <c r="F122" i="4"/>
  <c r="C122" i="4"/>
  <c r="AC121" i="4"/>
  <c r="F121" i="4"/>
  <c r="C121" i="4"/>
  <c r="F120" i="4"/>
  <c r="C120" i="4"/>
  <c r="AC119" i="4"/>
  <c r="F119" i="4"/>
  <c r="C119" i="4"/>
  <c r="F118" i="4"/>
  <c r="C118" i="4"/>
  <c r="AC117" i="4"/>
  <c r="F117" i="4"/>
  <c r="C117" i="4"/>
  <c r="AC116" i="4"/>
  <c r="F116" i="4"/>
  <c r="C116" i="4"/>
  <c r="F115" i="4"/>
  <c r="C115" i="4"/>
  <c r="AC114" i="4"/>
  <c r="F114" i="4"/>
  <c r="C114" i="4"/>
  <c r="AC113" i="4"/>
  <c r="F113" i="4"/>
  <c r="C113" i="4"/>
  <c r="F112" i="4"/>
  <c r="C112" i="4"/>
  <c r="B112" i="4"/>
  <c r="R113" i="4" s="1"/>
  <c r="F111" i="4"/>
  <c r="F110" i="4"/>
  <c r="F109" i="4"/>
  <c r="F108" i="4"/>
  <c r="F107" i="4"/>
  <c r="F106" i="4"/>
  <c r="F105" i="4"/>
  <c r="F104" i="4"/>
  <c r="F103" i="4"/>
  <c r="F102" i="4"/>
  <c r="F101" i="4"/>
  <c r="F100" i="4"/>
  <c r="F99" i="4"/>
  <c r="F98" i="4"/>
  <c r="F97" i="4"/>
  <c r="F96" i="4"/>
  <c r="F95" i="4"/>
  <c r="F94" i="4"/>
  <c r="F93" i="4"/>
  <c r="F92" i="4"/>
  <c r="F91" i="4"/>
  <c r="F90" i="4"/>
  <c r="F89" i="4"/>
  <c r="F88" i="4"/>
  <c r="F87" i="4"/>
  <c r="AC86" i="4"/>
  <c r="AB86" i="4"/>
  <c r="U86" i="4" s="1"/>
  <c r="S86" i="4"/>
  <c r="O86" i="4"/>
  <c r="K86" i="4"/>
  <c r="H86" i="4"/>
  <c r="F86" i="4"/>
  <c r="AC85" i="4"/>
  <c r="AB85" i="4"/>
  <c r="U85" i="4"/>
  <c r="S85" i="4"/>
  <c r="Q85" i="4"/>
  <c r="O85" i="4"/>
  <c r="M85" i="4"/>
  <c r="K85" i="4"/>
  <c r="I85" i="4"/>
  <c r="H85" i="4"/>
  <c r="G85" i="4"/>
  <c r="F85" i="4"/>
  <c r="F84" i="4"/>
  <c r="F83" i="4"/>
  <c r="F82" i="4"/>
  <c r="F81" i="4"/>
  <c r="F80" i="4"/>
  <c r="AC79" i="4"/>
  <c r="AB79" i="4"/>
  <c r="U79" i="4"/>
  <c r="T79" i="4"/>
  <c r="S79" i="4"/>
  <c r="R79" i="4"/>
  <c r="Q79" i="4"/>
  <c r="P79" i="4"/>
  <c r="O79" i="4"/>
  <c r="N79" i="4"/>
  <c r="M79" i="4"/>
  <c r="L79" i="4"/>
  <c r="K79" i="4"/>
  <c r="J79" i="4"/>
  <c r="I79" i="4"/>
  <c r="H79" i="4"/>
  <c r="G79" i="4"/>
  <c r="F79" i="4"/>
  <c r="V79" i="4" s="1"/>
  <c r="AD79" i="4" s="1"/>
  <c r="F78" i="4"/>
  <c r="F77" i="4"/>
  <c r="F76" i="4"/>
  <c r="F75" i="4"/>
  <c r="F74" i="4"/>
  <c r="F73" i="4"/>
  <c r="F72" i="4"/>
  <c r="F71" i="4"/>
  <c r="F70" i="4"/>
  <c r="AC69" i="4"/>
  <c r="AB69" i="4"/>
  <c r="U69" i="4"/>
  <c r="T69" i="4"/>
  <c r="S69" i="4"/>
  <c r="R69" i="4"/>
  <c r="Q69" i="4"/>
  <c r="P69" i="4"/>
  <c r="O69" i="4"/>
  <c r="N69" i="4"/>
  <c r="M69" i="4"/>
  <c r="L69" i="4"/>
  <c r="K69" i="4"/>
  <c r="J69" i="4"/>
  <c r="I69" i="4"/>
  <c r="H69" i="4"/>
  <c r="G69" i="4"/>
  <c r="F69" i="4"/>
  <c r="V69" i="4" s="1"/>
  <c r="AD69" i="4" s="1"/>
  <c r="F68" i="4"/>
  <c r="F67" i="4"/>
  <c r="F66" i="4"/>
  <c r="F65" i="4"/>
  <c r="F64" i="4"/>
  <c r="F63" i="4"/>
  <c r="F62" i="4"/>
  <c r="F61" i="4"/>
  <c r="F60" i="4"/>
  <c r="F59" i="4"/>
  <c r="AC58" i="4"/>
  <c r="AB58" i="4"/>
  <c r="U58" i="4"/>
  <c r="T58" i="4"/>
  <c r="S58" i="4"/>
  <c r="R58" i="4"/>
  <c r="Q58" i="4"/>
  <c r="P58" i="4"/>
  <c r="O58" i="4"/>
  <c r="N58" i="4"/>
  <c r="M58" i="4"/>
  <c r="L58" i="4"/>
  <c r="K58" i="4"/>
  <c r="J58" i="4"/>
  <c r="I58" i="4"/>
  <c r="H58" i="4"/>
  <c r="G58" i="4"/>
  <c r="F58" i="4"/>
  <c r="V58" i="4" s="1"/>
  <c r="AD58" i="4" s="1"/>
  <c r="F57" i="4"/>
  <c r="F56" i="4"/>
  <c r="F55" i="4"/>
  <c r="F54" i="4"/>
  <c r="F53" i="4"/>
  <c r="F52" i="4"/>
  <c r="F51" i="4"/>
  <c r="AC50" i="4"/>
  <c r="AB50" i="4"/>
  <c r="T50" i="4" s="1"/>
  <c r="U50" i="4"/>
  <c r="S50" i="4"/>
  <c r="Q50" i="4"/>
  <c r="O50" i="4"/>
  <c r="M50" i="4"/>
  <c r="K50" i="4"/>
  <c r="I50" i="4"/>
  <c r="H50" i="4"/>
  <c r="G50" i="4"/>
  <c r="F50" i="4"/>
  <c r="F49" i="4"/>
  <c r="F48" i="4"/>
  <c r="F47" i="4"/>
  <c r="F46" i="4"/>
  <c r="F45" i="4"/>
  <c r="F44" i="4"/>
  <c r="F43" i="4"/>
  <c r="F42" i="4"/>
  <c r="AC41" i="4"/>
  <c r="AB41" i="4"/>
  <c r="T41" i="4" s="1"/>
  <c r="U41" i="4"/>
  <c r="S41" i="4"/>
  <c r="Q41" i="4"/>
  <c r="O41" i="4"/>
  <c r="M41" i="4"/>
  <c r="K41" i="4"/>
  <c r="I41" i="4"/>
  <c r="H41" i="4"/>
  <c r="G41" i="4"/>
  <c r="F41" i="4"/>
  <c r="F40" i="4"/>
  <c r="F39" i="4"/>
  <c r="F38" i="4"/>
  <c r="F37" i="4"/>
  <c r="F36" i="4"/>
  <c r="F35" i="4"/>
  <c r="F34" i="4"/>
  <c r="AC33" i="4"/>
  <c r="AB33" i="4"/>
  <c r="U33" i="4"/>
  <c r="T33" i="4"/>
  <c r="S33" i="4"/>
  <c r="R33" i="4"/>
  <c r="Q33" i="4"/>
  <c r="P33" i="4"/>
  <c r="O33" i="4"/>
  <c r="N33" i="4"/>
  <c r="M33" i="4"/>
  <c r="L33" i="4"/>
  <c r="K33" i="4"/>
  <c r="J33" i="4"/>
  <c r="I33" i="4"/>
  <c r="H33" i="4"/>
  <c r="G33" i="4"/>
  <c r="F33" i="4"/>
  <c r="V33" i="4" s="1"/>
  <c r="AD33" i="4" s="1"/>
  <c r="F32" i="4"/>
  <c r="F31" i="4"/>
  <c r="F30" i="4"/>
  <c r="F29" i="4"/>
  <c r="F28" i="4"/>
  <c r="F27" i="4"/>
  <c r="F26" i="4"/>
  <c r="F25" i="4"/>
  <c r="F24" i="4"/>
  <c r="AC23" i="4"/>
  <c r="AB23" i="4"/>
  <c r="T23" i="4" s="1"/>
  <c r="U23" i="4"/>
  <c r="S23" i="4"/>
  <c r="Q23" i="4"/>
  <c r="O23" i="4"/>
  <c r="M23" i="4"/>
  <c r="K23" i="4"/>
  <c r="I23" i="4"/>
  <c r="H23" i="4"/>
  <c r="G23" i="4"/>
  <c r="F23" i="4"/>
  <c r="F22" i="4"/>
  <c r="Z21" i="4"/>
  <c r="F21" i="4"/>
  <c r="Z20" i="4"/>
  <c r="F20" i="4"/>
  <c r="Z19" i="4"/>
  <c r="F19" i="4"/>
  <c r="Z18" i="4"/>
  <c r="F18" i="4"/>
  <c r="Z17" i="4"/>
  <c r="F17" i="4"/>
  <c r="Z16" i="4"/>
  <c r="F16" i="4"/>
  <c r="Z15" i="4"/>
  <c r="F15" i="4"/>
  <c r="Z14" i="4"/>
  <c r="F14" i="4"/>
  <c r="Z13" i="4"/>
  <c r="F13" i="4"/>
  <c r="Z12" i="4"/>
  <c r="F12" i="4"/>
  <c r="Z11" i="4"/>
  <c r="F11" i="4"/>
  <c r="Z10" i="4"/>
  <c r="F10" i="4"/>
  <c r="Z9" i="4"/>
  <c r="F9" i="4"/>
  <c r="Z8" i="4"/>
  <c r="F8" i="4"/>
  <c r="AC7" i="4"/>
  <c r="AC278" i="4" s="1"/>
  <c r="AB7" i="4"/>
  <c r="Z7" i="4"/>
  <c r="U7" i="4"/>
  <c r="T7" i="4"/>
  <c r="S7" i="4"/>
  <c r="R7" i="4"/>
  <c r="Q7" i="4"/>
  <c r="P7" i="4"/>
  <c r="O7" i="4"/>
  <c r="N7" i="4"/>
  <c r="M7" i="4"/>
  <c r="L7" i="4"/>
  <c r="K7" i="4"/>
  <c r="J7" i="4"/>
  <c r="I7" i="4"/>
  <c r="H7" i="4"/>
  <c r="G7" i="4"/>
  <c r="F7" i="4"/>
  <c r="E85" i="3"/>
  <c r="E84" i="3"/>
  <c r="M55" i="3"/>
  <c r="I55" i="3"/>
  <c r="F55" i="3"/>
  <c r="E55" i="3"/>
  <c r="N55" i="3" s="1"/>
  <c r="N54" i="3"/>
  <c r="M54" i="3"/>
  <c r="F54" i="3"/>
  <c r="E54" i="3"/>
  <c r="M53" i="3"/>
  <c r="I53" i="3"/>
  <c r="F53" i="3"/>
  <c r="E53" i="3"/>
  <c r="N53" i="3" s="1"/>
  <c r="M52" i="3"/>
  <c r="F52" i="3"/>
  <c r="E52" i="3"/>
  <c r="N52" i="3" s="1"/>
  <c r="M40" i="3"/>
  <c r="I40" i="3"/>
  <c r="F40" i="3"/>
  <c r="E40" i="3"/>
  <c r="N40" i="3" s="1"/>
  <c r="M36" i="3"/>
  <c r="I36" i="3"/>
  <c r="F36" i="3"/>
  <c r="E36" i="3"/>
  <c r="N36" i="3" s="1"/>
  <c r="M33" i="3"/>
  <c r="I33" i="3"/>
  <c r="F33" i="3"/>
  <c r="E33" i="3"/>
  <c r="N33" i="3" s="1"/>
  <c r="M32" i="3"/>
  <c r="I32" i="3"/>
  <c r="F32" i="3"/>
  <c r="E32" i="3"/>
  <c r="N32" i="3" s="1"/>
  <c r="M31" i="3"/>
  <c r="I31" i="3"/>
  <c r="F31" i="3"/>
  <c r="E31" i="3"/>
  <c r="N31" i="3" s="1"/>
  <c r="M30" i="3"/>
  <c r="I30" i="3"/>
  <c r="F30" i="3"/>
  <c r="E30" i="3"/>
  <c r="N30" i="3" s="1"/>
  <c r="M29" i="3"/>
  <c r="I29" i="3"/>
  <c r="F29" i="3"/>
  <c r="E29" i="3"/>
  <c r="N29" i="3" s="1"/>
  <c r="N13" i="3"/>
  <c r="M13" i="3"/>
  <c r="L13" i="3"/>
  <c r="K13" i="3"/>
  <c r="J13" i="3"/>
  <c r="I13" i="3"/>
  <c r="F13" i="3"/>
  <c r="E13" i="3"/>
  <c r="M12" i="3"/>
  <c r="I12" i="3"/>
  <c r="F12" i="3"/>
  <c r="E12" i="3"/>
  <c r="N12" i="3" s="1"/>
  <c r="M11" i="3"/>
  <c r="I11" i="3"/>
  <c r="F11" i="3"/>
  <c r="E11" i="3"/>
  <c r="N11" i="3" s="1"/>
  <c r="M10" i="3"/>
  <c r="I10" i="3"/>
  <c r="F10" i="3"/>
  <c r="E10" i="3"/>
  <c r="N10" i="3" s="1"/>
  <c r="M7" i="3"/>
  <c r="M82" i="3" s="1"/>
  <c r="J7" i="3"/>
  <c r="I7" i="3"/>
  <c r="F7" i="3"/>
  <c r="E7" i="3"/>
  <c r="N7" i="3" s="1"/>
  <c r="N82" i="3" s="1"/>
  <c r="U268" i="2"/>
  <c r="U267" i="2"/>
  <c r="E267"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AA189" i="2"/>
  <c r="T189" i="2"/>
  <c r="S189" i="2"/>
  <c r="R189" i="2"/>
  <c r="Q189" i="2"/>
  <c r="P189" i="2"/>
  <c r="O189" i="2"/>
  <c r="N189" i="2"/>
  <c r="M189" i="2"/>
  <c r="L189" i="2"/>
  <c r="K189" i="2"/>
  <c r="J189" i="2"/>
  <c r="I189" i="2"/>
  <c r="H189" i="2"/>
  <c r="E189" i="2"/>
  <c r="C189" i="2"/>
  <c r="AA188" i="2"/>
  <c r="T188" i="2"/>
  <c r="S188" i="2"/>
  <c r="R188" i="2"/>
  <c r="Q188" i="2"/>
  <c r="P188" i="2"/>
  <c r="O188" i="2"/>
  <c r="N188" i="2"/>
  <c r="M188" i="2"/>
  <c r="L188" i="2"/>
  <c r="K188" i="2"/>
  <c r="J188" i="2"/>
  <c r="I188" i="2"/>
  <c r="H188" i="2"/>
  <c r="E188" i="2"/>
  <c r="U188" i="2" s="1"/>
  <c r="AB188" i="2" s="1"/>
  <c r="C188" i="2"/>
  <c r="AA187" i="2"/>
  <c r="T187" i="2"/>
  <c r="S187" i="2"/>
  <c r="R187" i="2"/>
  <c r="Q187" i="2"/>
  <c r="P187" i="2"/>
  <c r="O187" i="2"/>
  <c r="N187" i="2"/>
  <c r="M187" i="2"/>
  <c r="L187" i="2"/>
  <c r="K187" i="2"/>
  <c r="J187" i="2"/>
  <c r="I187" i="2"/>
  <c r="H187" i="2"/>
  <c r="E187" i="2"/>
  <c r="U187" i="2" s="1"/>
  <c r="AB187" i="2" s="1"/>
  <c r="C187" i="2"/>
  <c r="E186" i="2"/>
  <c r="E185" i="2"/>
  <c r="E184" i="2"/>
  <c r="E183" i="2"/>
  <c r="E182" i="2"/>
  <c r="E181" i="2"/>
  <c r="E180" i="2"/>
  <c r="AA179" i="2"/>
  <c r="T179" i="2"/>
  <c r="S179" i="2"/>
  <c r="R179" i="2"/>
  <c r="Q179" i="2"/>
  <c r="P179" i="2"/>
  <c r="O179" i="2"/>
  <c r="N179" i="2"/>
  <c r="M179" i="2"/>
  <c r="L179" i="2"/>
  <c r="K179" i="2"/>
  <c r="J179" i="2"/>
  <c r="I179" i="2"/>
  <c r="H179" i="2"/>
  <c r="E179" i="2"/>
  <c r="U179" i="2" s="1"/>
  <c r="AB179" i="2" s="1"/>
  <c r="C179" i="2"/>
  <c r="E178" i="2"/>
  <c r="E177" i="2"/>
  <c r="E176" i="2"/>
  <c r="E175" i="2"/>
  <c r="E174" i="2"/>
  <c r="E173" i="2"/>
  <c r="AA172" i="2"/>
  <c r="T172" i="2"/>
  <c r="S172" i="2"/>
  <c r="R172" i="2"/>
  <c r="Q172" i="2"/>
  <c r="P172" i="2"/>
  <c r="O172" i="2"/>
  <c r="N172" i="2"/>
  <c r="M172" i="2"/>
  <c r="L172" i="2"/>
  <c r="K172" i="2"/>
  <c r="J172" i="2"/>
  <c r="I172" i="2"/>
  <c r="H172" i="2"/>
  <c r="E172" i="2"/>
  <c r="U172" i="2" s="1"/>
  <c r="AB172" i="2" s="1"/>
  <c r="C172" i="2"/>
  <c r="E171" i="2"/>
  <c r="E170" i="2"/>
  <c r="E169" i="2"/>
  <c r="AA168" i="2"/>
  <c r="T168" i="2"/>
  <c r="S168" i="2"/>
  <c r="R168" i="2"/>
  <c r="Q168" i="2"/>
  <c r="P168" i="2"/>
  <c r="O168" i="2"/>
  <c r="N168" i="2"/>
  <c r="M168" i="2"/>
  <c r="L168" i="2"/>
  <c r="K168" i="2"/>
  <c r="J168" i="2"/>
  <c r="I168" i="2"/>
  <c r="H168" i="2"/>
  <c r="E168" i="2"/>
  <c r="U168" i="2" s="1"/>
  <c r="AB168" i="2" s="1"/>
  <c r="C168" i="2"/>
  <c r="E167" i="2"/>
  <c r="E166" i="2"/>
  <c r="AA165" i="2"/>
  <c r="T165" i="2"/>
  <c r="S165" i="2"/>
  <c r="R165" i="2"/>
  <c r="Q165" i="2"/>
  <c r="P165" i="2"/>
  <c r="O165" i="2"/>
  <c r="N165" i="2"/>
  <c r="M165" i="2"/>
  <c r="L165" i="2"/>
  <c r="K165" i="2"/>
  <c r="J165" i="2"/>
  <c r="I165" i="2"/>
  <c r="H165" i="2"/>
  <c r="E165" i="2"/>
  <c r="U165" i="2" s="1"/>
  <c r="AB165" i="2" s="1"/>
  <c r="C165" i="2"/>
  <c r="AA164" i="2"/>
  <c r="T164" i="2"/>
  <c r="S164" i="2"/>
  <c r="R164" i="2"/>
  <c r="Q164" i="2"/>
  <c r="P164" i="2"/>
  <c r="O164" i="2"/>
  <c r="N164" i="2"/>
  <c r="M164" i="2"/>
  <c r="L164" i="2"/>
  <c r="K164" i="2"/>
  <c r="J164" i="2"/>
  <c r="I164" i="2"/>
  <c r="H164" i="2"/>
  <c r="E164" i="2"/>
  <c r="U164" i="2" s="1"/>
  <c r="AB164" i="2" s="1"/>
  <c r="C164" i="2"/>
  <c r="U163" i="2"/>
  <c r="AA162" i="2"/>
  <c r="T162" i="2"/>
  <c r="S162" i="2"/>
  <c r="R162" i="2"/>
  <c r="Q162" i="2"/>
  <c r="P162" i="2"/>
  <c r="O162" i="2"/>
  <c r="N162" i="2"/>
  <c r="M162" i="2"/>
  <c r="L162" i="2"/>
  <c r="K162" i="2"/>
  <c r="J162" i="2"/>
  <c r="I162" i="2"/>
  <c r="H162" i="2"/>
  <c r="E162" i="2"/>
  <c r="U162" i="2" s="1"/>
  <c r="AB162" i="2" s="1"/>
  <c r="C162" i="2"/>
  <c r="E161" i="2"/>
  <c r="E160" i="2"/>
  <c r="E159" i="2"/>
  <c r="E158" i="2"/>
  <c r="E157" i="2"/>
  <c r="AA156" i="2"/>
  <c r="T156" i="2"/>
  <c r="S156" i="2"/>
  <c r="R156" i="2"/>
  <c r="Q156" i="2"/>
  <c r="P156" i="2"/>
  <c r="O156" i="2"/>
  <c r="N156" i="2"/>
  <c r="M156" i="2"/>
  <c r="L156" i="2"/>
  <c r="K156" i="2"/>
  <c r="J156" i="2"/>
  <c r="I156" i="2"/>
  <c r="H156" i="2"/>
  <c r="E156" i="2"/>
  <c r="U156" i="2" s="1"/>
  <c r="AB156" i="2" s="1"/>
  <c r="C156" i="2"/>
  <c r="AA155" i="2"/>
  <c r="T155" i="2"/>
  <c r="S155" i="2"/>
  <c r="R155" i="2"/>
  <c r="Q155" i="2"/>
  <c r="P155" i="2"/>
  <c r="O155" i="2"/>
  <c r="N155" i="2"/>
  <c r="M155" i="2"/>
  <c r="L155" i="2"/>
  <c r="K155" i="2"/>
  <c r="J155" i="2"/>
  <c r="I155" i="2"/>
  <c r="H155" i="2"/>
  <c r="E155" i="2"/>
  <c r="U155" i="2" s="1"/>
  <c r="AB155" i="2" s="1"/>
  <c r="AA154" i="2"/>
  <c r="T154" i="2"/>
  <c r="S154" i="2"/>
  <c r="R154" i="2"/>
  <c r="Q154" i="2"/>
  <c r="P154" i="2"/>
  <c r="O154" i="2"/>
  <c r="N154" i="2"/>
  <c r="M154" i="2"/>
  <c r="L154" i="2"/>
  <c r="K154" i="2"/>
  <c r="J154" i="2"/>
  <c r="I154" i="2"/>
  <c r="H154" i="2"/>
  <c r="E154" i="2"/>
  <c r="U154" i="2" s="1"/>
  <c r="AB154" i="2" s="1"/>
  <c r="C154" i="2"/>
  <c r="AA153" i="2"/>
  <c r="T153" i="2"/>
  <c r="S153" i="2"/>
  <c r="R153" i="2"/>
  <c r="Q153" i="2"/>
  <c r="P153" i="2"/>
  <c r="O153" i="2"/>
  <c r="N153" i="2"/>
  <c r="M153" i="2"/>
  <c r="L153" i="2"/>
  <c r="K153" i="2"/>
  <c r="J153" i="2"/>
  <c r="I153" i="2"/>
  <c r="H153" i="2"/>
  <c r="E153" i="2"/>
  <c r="U153" i="2" s="1"/>
  <c r="AB153" i="2" s="1"/>
  <c r="C153" i="2"/>
  <c r="E152" i="2"/>
  <c r="E151" i="2"/>
  <c r="AA150" i="2"/>
  <c r="T150" i="2"/>
  <c r="S150" i="2"/>
  <c r="R150" i="2"/>
  <c r="Q150" i="2"/>
  <c r="P150" i="2"/>
  <c r="O150" i="2"/>
  <c r="N150" i="2"/>
  <c r="M150" i="2"/>
  <c r="L150" i="2"/>
  <c r="K150" i="2"/>
  <c r="J150" i="2"/>
  <c r="I150" i="2"/>
  <c r="H150" i="2"/>
  <c r="E150" i="2"/>
  <c r="U150" i="2" s="1"/>
  <c r="AB150" i="2" s="1"/>
  <c r="C150" i="2"/>
  <c r="AA149" i="2"/>
  <c r="T149" i="2"/>
  <c r="S149" i="2"/>
  <c r="R149" i="2"/>
  <c r="Q149" i="2"/>
  <c r="P149" i="2"/>
  <c r="O149" i="2"/>
  <c r="N149" i="2"/>
  <c r="M149" i="2"/>
  <c r="L149" i="2"/>
  <c r="K149" i="2"/>
  <c r="J149" i="2"/>
  <c r="I149" i="2"/>
  <c r="H149" i="2"/>
  <c r="E149" i="2"/>
  <c r="U149" i="2" s="1"/>
  <c r="AB149" i="2" s="1"/>
  <c r="C149" i="2"/>
  <c r="AA148" i="2"/>
  <c r="T148" i="2"/>
  <c r="S148" i="2"/>
  <c r="R148" i="2"/>
  <c r="Q148" i="2"/>
  <c r="P148" i="2"/>
  <c r="O148" i="2"/>
  <c r="N148" i="2"/>
  <c r="M148" i="2"/>
  <c r="L148" i="2"/>
  <c r="K148" i="2"/>
  <c r="J148" i="2"/>
  <c r="I148" i="2"/>
  <c r="H148" i="2"/>
  <c r="E148" i="2"/>
  <c r="U148" i="2" s="1"/>
  <c r="AB148" i="2" s="1"/>
  <c r="C148" i="2"/>
  <c r="AA147" i="2"/>
  <c r="T147" i="2"/>
  <c r="S147" i="2"/>
  <c r="R147" i="2"/>
  <c r="Q147" i="2"/>
  <c r="P147" i="2"/>
  <c r="O147" i="2"/>
  <c r="N147" i="2"/>
  <c r="M147" i="2"/>
  <c r="L147" i="2"/>
  <c r="K147" i="2"/>
  <c r="J147" i="2"/>
  <c r="I147" i="2"/>
  <c r="H147" i="2"/>
  <c r="E147" i="2"/>
  <c r="U147" i="2" s="1"/>
  <c r="AB147" i="2" s="1"/>
  <c r="C147" i="2"/>
  <c r="AA146" i="2"/>
  <c r="T146" i="2"/>
  <c r="S146" i="2"/>
  <c r="R146" i="2"/>
  <c r="Q146" i="2"/>
  <c r="P146" i="2"/>
  <c r="O146" i="2"/>
  <c r="N146" i="2"/>
  <c r="M146" i="2"/>
  <c r="L146" i="2"/>
  <c r="K146" i="2"/>
  <c r="J146" i="2"/>
  <c r="I146" i="2"/>
  <c r="H146" i="2"/>
  <c r="E146" i="2"/>
  <c r="U146" i="2" s="1"/>
  <c r="AB146" i="2" s="1"/>
  <c r="C146" i="2"/>
  <c r="E145" i="2"/>
  <c r="AA144" i="2"/>
  <c r="T144" i="2"/>
  <c r="S144" i="2"/>
  <c r="R144" i="2"/>
  <c r="Q144" i="2"/>
  <c r="P144" i="2"/>
  <c r="O144" i="2"/>
  <c r="N144" i="2"/>
  <c r="M144" i="2"/>
  <c r="L144" i="2"/>
  <c r="K144" i="2"/>
  <c r="J144" i="2"/>
  <c r="I144" i="2"/>
  <c r="H144" i="2"/>
  <c r="E144" i="2"/>
  <c r="U144" i="2" s="1"/>
  <c r="AB144" i="2" s="1"/>
  <c r="C144" i="2"/>
  <c r="AA143" i="2"/>
  <c r="T143" i="2"/>
  <c r="S143" i="2"/>
  <c r="R143" i="2"/>
  <c r="Q143" i="2"/>
  <c r="P143" i="2"/>
  <c r="O143" i="2"/>
  <c r="N143" i="2"/>
  <c r="M143" i="2"/>
  <c r="L143" i="2"/>
  <c r="K143" i="2"/>
  <c r="J143" i="2"/>
  <c r="I143" i="2"/>
  <c r="H143" i="2"/>
  <c r="E143" i="2"/>
  <c r="U143" i="2" s="1"/>
  <c r="AB143" i="2" s="1"/>
  <c r="C143" i="2"/>
  <c r="E142" i="2"/>
  <c r="E141" i="2"/>
  <c r="E140" i="2"/>
  <c r="E139" i="2"/>
  <c r="E138" i="2"/>
  <c r="AA137" i="2"/>
  <c r="T137" i="2"/>
  <c r="S137" i="2"/>
  <c r="R137" i="2"/>
  <c r="Q137" i="2"/>
  <c r="P137" i="2"/>
  <c r="O137" i="2"/>
  <c r="N137" i="2"/>
  <c r="M137" i="2"/>
  <c r="L137" i="2"/>
  <c r="K137" i="2"/>
  <c r="J137" i="2"/>
  <c r="I137" i="2"/>
  <c r="H137" i="2"/>
  <c r="E137" i="2"/>
  <c r="U137" i="2" s="1"/>
  <c r="AB137" i="2" s="1"/>
  <c r="C137" i="2"/>
  <c r="AA136" i="2"/>
  <c r="T136" i="2"/>
  <c r="S136" i="2"/>
  <c r="R136" i="2"/>
  <c r="Q136" i="2"/>
  <c r="P136" i="2"/>
  <c r="O136" i="2"/>
  <c r="N136" i="2"/>
  <c r="M136" i="2"/>
  <c r="L136" i="2"/>
  <c r="K136" i="2"/>
  <c r="J136" i="2"/>
  <c r="I136" i="2"/>
  <c r="H136" i="2"/>
  <c r="E136" i="2"/>
  <c r="U136" i="2" s="1"/>
  <c r="AB136" i="2" s="1"/>
  <c r="C136" i="2"/>
  <c r="AA135" i="2"/>
  <c r="T135" i="2"/>
  <c r="S135" i="2"/>
  <c r="R135" i="2"/>
  <c r="Q135" i="2"/>
  <c r="P135" i="2"/>
  <c r="O135" i="2"/>
  <c r="N135" i="2"/>
  <c r="M135" i="2"/>
  <c r="L135" i="2"/>
  <c r="K135" i="2"/>
  <c r="J135" i="2"/>
  <c r="I135" i="2"/>
  <c r="H135" i="2"/>
  <c r="E135" i="2"/>
  <c r="U135" i="2" s="1"/>
  <c r="AB135" i="2" s="1"/>
  <c r="C135" i="2"/>
  <c r="AA134" i="2"/>
  <c r="T134" i="2"/>
  <c r="S134" i="2"/>
  <c r="R134" i="2"/>
  <c r="Q134" i="2"/>
  <c r="P134" i="2"/>
  <c r="O134" i="2"/>
  <c r="N134" i="2"/>
  <c r="M134" i="2"/>
  <c r="L134" i="2"/>
  <c r="K134" i="2"/>
  <c r="J134" i="2"/>
  <c r="I134" i="2"/>
  <c r="H134" i="2"/>
  <c r="E134" i="2"/>
  <c r="U134" i="2" s="1"/>
  <c r="AB134" i="2" s="1"/>
  <c r="C134" i="2"/>
  <c r="U133" i="2"/>
  <c r="AA132" i="2"/>
  <c r="T132" i="2"/>
  <c r="S132" i="2"/>
  <c r="R132" i="2"/>
  <c r="Q132" i="2"/>
  <c r="P132" i="2"/>
  <c r="O132" i="2"/>
  <c r="N132" i="2"/>
  <c r="M132" i="2"/>
  <c r="L132" i="2"/>
  <c r="K132" i="2"/>
  <c r="J132" i="2"/>
  <c r="I132" i="2"/>
  <c r="H132" i="2"/>
  <c r="E132" i="2"/>
  <c r="U132" i="2" s="1"/>
  <c r="AB132" i="2" s="1"/>
  <c r="C132" i="2"/>
  <c r="AA131" i="2"/>
  <c r="T131" i="2"/>
  <c r="S131" i="2"/>
  <c r="R131" i="2"/>
  <c r="Q131" i="2"/>
  <c r="P131" i="2"/>
  <c r="O131" i="2"/>
  <c r="N131" i="2"/>
  <c r="M131" i="2"/>
  <c r="L131" i="2"/>
  <c r="K131" i="2"/>
  <c r="J131" i="2"/>
  <c r="I131" i="2"/>
  <c r="H131" i="2"/>
  <c r="E131" i="2"/>
  <c r="U131" i="2" s="1"/>
  <c r="AB131" i="2" s="1"/>
  <c r="C131" i="2"/>
  <c r="E129" i="2"/>
  <c r="E128" i="2"/>
  <c r="E127" i="2"/>
  <c r="AA126" i="2"/>
  <c r="T126" i="2"/>
  <c r="S126" i="2"/>
  <c r="R126" i="2"/>
  <c r="Q126" i="2"/>
  <c r="P126" i="2"/>
  <c r="O126" i="2"/>
  <c r="N126" i="2"/>
  <c r="M126" i="2"/>
  <c r="L126" i="2"/>
  <c r="K126" i="2"/>
  <c r="J126" i="2"/>
  <c r="I126" i="2"/>
  <c r="H126" i="2"/>
  <c r="E126" i="2"/>
  <c r="U126" i="2" s="1"/>
  <c r="AB126" i="2" s="1"/>
  <c r="C126" i="2"/>
  <c r="AA125" i="2"/>
  <c r="T125" i="2"/>
  <c r="S125" i="2"/>
  <c r="R125" i="2"/>
  <c r="Q125" i="2"/>
  <c r="P125" i="2"/>
  <c r="O125" i="2"/>
  <c r="N125" i="2"/>
  <c r="M125" i="2"/>
  <c r="L125" i="2"/>
  <c r="K125" i="2"/>
  <c r="J125" i="2"/>
  <c r="I125" i="2"/>
  <c r="H125" i="2"/>
  <c r="E125" i="2"/>
  <c r="U125" i="2" s="1"/>
  <c r="AB125" i="2" s="1"/>
  <c r="C125" i="2"/>
  <c r="AA124" i="2"/>
  <c r="T124" i="2"/>
  <c r="S124" i="2"/>
  <c r="R124" i="2"/>
  <c r="Q124" i="2"/>
  <c r="P124" i="2"/>
  <c r="O124" i="2"/>
  <c r="N124" i="2"/>
  <c r="M124" i="2"/>
  <c r="L124" i="2"/>
  <c r="K124" i="2"/>
  <c r="J124" i="2"/>
  <c r="I124" i="2"/>
  <c r="H124" i="2"/>
  <c r="E124" i="2"/>
  <c r="U124" i="2" s="1"/>
  <c r="AB124" i="2" s="1"/>
  <c r="C124" i="2"/>
  <c r="AA123" i="2"/>
  <c r="T123" i="2"/>
  <c r="S123" i="2"/>
  <c r="R123" i="2"/>
  <c r="Q123" i="2"/>
  <c r="P123" i="2"/>
  <c r="O123" i="2"/>
  <c r="N123" i="2"/>
  <c r="M123" i="2"/>
  <c r="L123" i="2"/>
  <c r="K123" i="2"/>
  <c r="J123" i="2"/>
  <c r="I123" i="2"/>
  <c r="H123" i="2"/>
  <c r="E123" i="2"/>
  <c r="U123" i="2" s="1"/>
  <c r="AB123" i="2" s="1"/>
  <c r="C123" i="2"/>
  <c r="AA122" i="2"/>
  <c r="T122" i="2"/>
  <c r="S122" i="2"/>
  <c r="R122" i="2"/>
  <c r="Q122" i="2"/>
  <c r="P122" i="2"/>
  <c r="O122" i="2"/>
  <c r="N122" i="2"/>
  <c r="M122" i="2"/>
  <c r="L122" i="2"/>
  <c r="K122" i="2"/>
  <c r="J122" i="2"/>
  <c r="I122" i="2"/>
  <c r="H122" i="2"/>
  <c r="E122" i="2"/>
  <c r="U122" i="2" s="1"/>
  <c r="AB122" i="2" s="1"/>
  <c r="C122" i="2"/>
  <c r="E120" i="2"/>
  <c r="AA119" i="2"/>
  <c r="T119" i="2"/>
  <c r="S119" i="2"/>
  <c r="R119" i="2"/>
  <c r="Q119" i="2"/>
  <c r="P119" i="2"/>
  <c r="O119" i="2"/>
  <c r="N119" i="2"/>
  <c r="M119" i="2"/>
  <c r="L119" i="2"/>
  <c r="K119" i="2"/>
  <c r="J119" i="2"/>
  <c r="I119" i="2"/>
  <c r="H119" i="2"/>
  <c r="E119" i="2"/>
  <c r="U119" i="2" s="1"/>
  <c r="AB119" i="2" s="1"/>
  <c r="C119" i="2"/>
  <c r="AA118" i="2"/>
  <c r="T118" i="2"/>
  <c r="S118" i="2"/>
  <c r="R118" i="2"/>
  <c r="Q118" i="2"/>
  <c r="P118" i="2"/>
  <c r="O118" i="2"/>
  <c r="N118" i="2"/>
  <c r="M118" i="2"/>
  <c r="L118" i="2"/>
  <c r="K118" i="2"/>
  <c r="J118" i="2"/>
  <c r="I118" i="2"/>
  <c r="H118" i="2"/>
  <c r="E118" i="2"/>
  <c r="U118" i="2" s="1"/>
  <c r="AB118" i="2" s="1"/>
  <c r="C118" i="2"/>
  <c r="E117" i="2"/>
  <c r="E116" i="2"/>
  <c r="E115" i="2"/>
  <c r="E114" i="2"/>
  <c r="E113" i="2"/>
  <c r="E112" i="2"/>
  <c r="E111" i="2"/>
  <c r="E110" i="2"/>
  <c r="E109" i="2"/>
  <c r="E108" i="2"/>
  <c r="E107" i="2"/>
  <c r="E106" i="2"/>
  <c r="E105" i="2"/>
  <c r="E104" i="2"/>
  <c r="E103" i="2"/>
  <c r="E102" i="2"/>
  <c r="AA101" i="2"/>
  <c r="T101" i="2"/>
  <c r="S101" i="2"/>
  <c r="R101" i="2"/>
  <c r="Q101" i="2"/>
  <c r="P101" i="2"/>
  <c r="O101" i="2"/>
  <c r="N101" i="2"/>
  <c r="M101" i="2"/>
  <c r="L101" i="2"/>
  <c r="K101" i="2"/>
  <c r="J101" i="2"/>
  <c r="I101" i="2"/>
  <c r="H101" i="2"/>
  <c r="E101" i="2"/>
  <c r="U101" i="2" s="1"/>
  <c r="AB101" i="2" s="1"/>
  <c r="C101" i="2"/>
  <c r="E100" i="2"/>
  <c r="E99" i="2"/>
  <c r="E98" i="2"/>
  <c r="E97" i="2"/>
  <c r="E96" i="2"/>
  <c r="E95" i="2"/>
  <c r="E94" i="2"/>
  <c r="E93" i="2"/>
  <c r="E92" i="2"/>
  <c r="E91" i="2"/>
  <c r="E90" i="2"/>
  <c r="E89" i="2"/>
  <c r="E88" i="2"/>
  <c r="E87" i="2"/>
  <c r="AA86" i="2"/>
  <c r="T86" i="2"/>
  <c r="S86" i="2"/>
  <c r="R86" i="2"/>
  <c r="Q86" i="2"/>
  <c r="P86" i="2"/>
  <c r="O86" i="2"/>
  <c r="N86" i="2"/>
  <c r="M86" i="2"/>
  <c r="L86" i="2"/>
  <c r="K86" i="2"/>
  <c r="J86" i="2"/>
  <c r="I86" i="2"/>
  <c r="H86" i="2"/>
  <c r="E86" i="2"/>
  <c r="U86" i="2" s="1"/>
  <c r="AB86" i="2" s="1"/>
  <c r="C86" i="2"/>
  <c r="U85" i="2"/>
  <c r="E84" i="2"/>
  <c r="E83" i="2"/>
  <c r="E82" i="2"/>
  <c r="E81" i="2"/>
  <c r="E80" i="2"/>
  <c r="E79" i="2"/>
  <c r="E78" i="2"/>
  <c r="E77" i="2"/>
  <c r="E76" i="2"/>
  <c r="E75" i="2"/>
  <c r="E74" i="2"/>
  <c r="E73" i="2"/>
  <c r="E72" i="2"/>
  <c r="E71" i="2"/>
  <c r="E70" i="2"/>
  <c r="E69" i="2"/>
  <c r="AA68" i="2"/>
  <c r="T68" i="2"/>
  <c r="S68" i="2"/>
  <c r="R68" i="2"/>
  <c r="Q68" i="2"/>
  <c r="P68" i="2"/>
  <c r="O68" i="2"/>
  <c r="N68" i="2"/>
  <c r="M68" i="2"/>
  <c r="L68" i="2"/>
  <c r="K68" i="2"/>
  <c r="J68" i="2"/>
  <c r="I68" i="2"/>
  <c r="H68" i="2"/>
  <c r="G68" i="2"/>
  <c r="F68" i="2"/>
  <c r="F265" i="2" s="1"/>
  <c r="E68" i="2"/>
  <c r="U68" i="2" s="1"/>
  <c r="AB68" i="2" s="1"/>
  <c r="C68" i="2"/>
  <c r="AA67" i="2"/>
  <c r="T67" i="2"/>
  <c r="S67" i="2"/>
  <c r="R67" i="2"/>
  <c r="Q67" i="2"/>
  <c r="P67" i="2"/>
  <c r="O67" i="2"/>
  <c r="N67" i="2"/>
  <c r="M67" i="2"/>
  <c r="L67" i="2"/>
  <c r="K67" i="2"/>
  <c r="J67" i="2"/>
  <c r="I67" i="2"/>
  <c r="H67" i="2"/>
  <c r="E67" i="2"/>
  <c r="U67" i="2" s="1"/>
  <c r="AB67" i="2" s="1"/>
  <c r="C67" i="2"/>
  <c r="AA66" i="2"/>
  <c r="T66" i="2"/>
  <c r="S66" i="2"/>
  <c r="R66" i="2"/>
  <c r="Q66" i="2"/>
  <c r="P66" i="2"/>
  <c r="O66" i="2"/>
  <c r="N66" i="2"/>
  <c r="M66" i="2"/>
  <c r="L66" i="2"/>
  <c r="K66" i="2"/>
  <c r="J66" i="2"/>
  <c r="I66" i="2"/>
  <c r="H66" i="2"/>
  <c r="E66" i="2"/>
  <c r="U66" i="2" s="1"/>
  <c r="AB66" i="2" s="1"/>
  <c r="C66" i="2"/>
  <c r="AA65" i="2"/>
  <c r="T65" i="2"/>
  <c r="S65" i="2"/>
  <c r="R65" i="2"/>
  <c r="Q65" i="2"/>
  <c r="P65" i="2"/>
  <c r="O65" i="2"/>
  <c r="N65" i="2"/>
  <c r="M65" i="2"/>
  <c r="L65" i="2"/>
  <c r="K65" i="2"/>
  <c r="J65" i="2"/>
  <c r="I65" i="2"/>
  <c r="H65" i="2"/>
  <c r="E65" i="2"/>
  <c r="U65" i="2" s="1"/>
  <c r="AB65" i="2" s="1"/>
  <c r="C65" i="2"/>
  <c r="E64" i="2"/>
  <c r="E63" i="2"/>
  <c r="E62" i="2"/>
  <c r="E61" i="2"/>
  <c r="E60" i="2"/>
  <c r="E59" i="2"/>
  <c r="E58" i="2"/>
  <c r="E57" i="2"/>
  <c r="AA56" i="2"/>
  <c r="T56" i="2"/>
  <c r="S56" i="2"/>
  <c r="R56" i="2"/>
  <c r="Q56" i="2"/>
  <c r="P56" i="2"/>
  <c r="O56" i="2"/>
  <c r="N56" i="2"/>
  <c r="M56" i="2"/>
  <c r="L56" i="2"/>
  <c r="K56" i="2"/>
  <c r="J56" i="2"/>
  <c r="I56" i="2"/>
  <c r="H56" i="2"/>
  <c r="E56" i="2"/>
  <c r="U56" i="2" s="1"/>
  <c r="AB56" i="2" s="1"/>
  <c r="C56" i="2"/>
  <c r="E55" i="2"/>
  <c r="E54" i="2"/>
  <c r="E53" i="2"/>
  <c r="E52" i="2"/>
  <c r="E51" i="2"/>
  <c r="E50" i="2"/>
  <c r="E49" i="2"/>
  <c r="E48" i="2"/>
  <c r="E47" i="2"/>
  <c r="E46" i="2"/>
  <c r="E45" i="2"/>
  <c r="AA44" i="2"/>
  <c r="T44" i="2"/>
  <c r="S44" i="2"/>
  <c r="R44" i="2"/>
  <c r="Q44" i="2"/>
  <c r="P44" i="2"/>
  <c r="O44" i="2"/>
  <c r="N44" i="2"/>
  <c r="M44" i="2"/>
  <c r="L44" i="2"/>
  <c r="K44" i="2"/>
  <c r="J44" i="2"/>
  <c r="I44" i="2"/>
  <c r="H44" i="2"/>
  <c r="E44" i="2"/>
  <c r="U44" i="2" s="1"/>
  <c r="AB44" i="2" s="1"/>
  <c r="C44" i="2"/>
  <c r="E42" i="2"/>
  <c r="E41" i="2"/>
  <c r="E40" i="2"/>
  <c r="AA39" i="2"/>
  <c r="T39" i="2"/>
  <c r="S39" i="2"/>
  <c r="R39" i="2"/>
  <c r="Q39" i="2"/>
  <c r="P39" i="2"/>
  <c r="O39" i="2"/>
  <c r="N39" i="2"/>
  <c r="M39" i="2"/>
  <c r="L39" i="2"/>
  <c r="K39" i="2"/>
  <c r="J39" i="2"/>
  <c r="I39" i="2"/>
  <c r="H39" i="2"/>
  <c r="E39" i="2"/>
  <c r="U39" i="2" s="1"/>
  <c r="AB39" i="2" s="1"/>
  <c r="C39" i="2"/>
  <c r="E37" i="2"/>
  <c r="E36" i="2"/>
  <c r="AA35" i="2"/>
  <c r="T35" i="2"/>
  <c r="S35" i="2"/>
  <c r="R35" i="2"/>
  <c r="Q35" i="2"/>
  <c r="P35" i="2"/>
  <c r="O35" i="2"/>
  <c r="N35" i="2"/>
  <c r="M35" i="2"/>
  <c r="L35" i="2"/>
  <c r="K35" i="2"/>
  <c r="J35" i="2"/>
  <c r="I35" i="2"/>
  <c r="H35" i="2"/>
  <c r="E35" i="2"/>
  <c r="U35" i="2" s="1"/>
  <c r="AB35" i="2" s="1"/>
  <c r="C35" i="2"/>
  <c r="E34" i="2"/>
  <c r="E33" i="2"/>
  <c r="AA32" i="2"/>
  <c r="T32" i="2"/>
  <c r="S32" i="2"/>
  <c r="R32" i="2"/>
  <c r="Q32" i="2"/>
  <c r="P32" i="2"/>
  <c r="O32" i="2"/>
  <c r="N32" i="2"/>
  <c r="M32" i="2"/>
  <c r="L32" i="2"/>
  <c r="K32" i="2"/>
  <c r="J32" i="2"/>
  <c r="I32" i="2"/>
  <c r="H32" i="2"/>
  <c r="E32" i="2"/>
  <c r="U32" i="2" s="1"/>
  <c r="AB32" i="2" s="1"/>
  <c r="C32" i="2"/>
  <c r="AA30" i="2"/>
  <c r="T30" i="2"/>
  <c r="S30" i="2"/>
  <c r="R30" i="2"/>
  <c r="Q30" i="2"/>
  <c r="P30" i="2"/>
  <c r="O30" i="2"/>
  <c r="N30" i="2"/>
  <c r="M30" i="2"/>
  <c r="L30" i="2"/>
  <c r="K30" i="2"/>
  <c r="J30" i="2"/>
  <c r="I30" i="2"/>
  <c r="H30" i="2"/>
  <c r="E30" i="2"/>
  <c r="U30" i="2" s="1"/>
  <c r="AB30" i="2" s="1"/>
  <c r="C30" i="2"/>
  <c r="E29" i="2"/>
  <c r="E28" i="2"/>
  <c r="E27" i="2"/>
  <c r="E26" i="2"/>
  <c r="AA25" i="2"/>
  <c r="T25" i="2"/>
  <c r="S25" i="2"/>
  <c r="R25" i="2"/>
  <c r="Q25" i="2"/>
  <c r="P25" i="2"/>
  <c r="O25" i="2"/>
  <c r="N25" i="2"/>
  <c r="M25" i="2"/>
  <c r="L25" i="2"/>
  <c r="K25" i="2"/>
  <c r="J25" i="2"/>
  <c r="I25" i="2"/>
  <c r="H25" i="2"/>
  <c r="E25" i="2"/>
  <c r="U25" i="2" s="1"/>
  <c r="AB25" i="2" s="1"/>
  <c r="C25" i="2"/>
  <c r="E23" i="2"/>
  <c r="Y22" i="2"/>
  <c r="E22" i="2"/>
  <c r="Y21" i="2"/>
  <c r="E21" i="2"/>
  <c r="Y20" i="2"/>
  <c r="E20" i="2"/>
  <c r="AA19" i="2"/>
  <c r="Y19" i="2"/>
  <c r="T19" i="2"/>
  <c r="S19" i="2"/>
  <c r="R19" i="2"/>
  <c r="Q19" i="2"/>
  <c r="P19" i="2"/>
  <c r="O19" i="2"/>
  <c r="N19" i="2"/>
  <c r="M19" i="2"/>
  <c r="L19" i="2"/>
  <c r="K19" i="2"/>
  <c r="J19" i="2"/>
  <c r="I19" i="2"/>
  <c r="H19" i="2"/>
  <c r="E19" i="2"/>
  <c r="U19" i="2" s="1"/>
  <c r="C19" i="2"/>
  <c r="Y18" i="2"/>
  <c r="E18" i="2"/>
  <c r="Y17" i="2"/>
  <c r="E17" i="2"/>
  <c r="Y16" i="2"/>
  <c r="E16" i="2"/>
  <c r="Y15" i="2"/>
  <c r="E15" i="2"/>
  <c r="Y14" i="2"/>
  <c r="E14" i="2"/>
  <c r="AA13" i="2"/>
  <c r="Y13" i="2"/>
  <c r="T13" i="2"/>
  <c r="S13" i="2"/>
  <c r="R13" i="2"/>
  <c r="Q13" i="2"/>
  <c r="P13" i="2"/>
  <c r="O13" i="2"/>
  <c r="N13" i="2"/>
  <c r="M13" i="2"/>
  <c r="L13" i="2"/>
  <c r="K13" i="2"/>
  <c r="J13" i="2"/>
  <c r="I13" i="2"/>
  <c r="H13" i="2"/>
  <c r="E13" i="2"/>
  <c r="U13" i="2" s="1"/>
  <c r="AB13" i="2" s="1"/>
  <c r="C13" i="2"/>
  <c r="Y12" i="2"/>
  <c r="AA11" i="2"/>
  <c r="Y11" i="2"/>
  <c r="T11" i="2"/>
  <c r="S11" i="2"/>
  <c r="R11" i="2"/>
  <c r="Q11" i="2"/>
  <c r="P11" i="2"/>
  <c r="O11" i="2"/>
  <c r="N11" i="2"/>
  <c r="M11" i="2"/>
  <c r="L11" i="2"/>
  <c r="K11" i="2"/>
  <c r="J11" i="2"/>
  <c r="I11" i="2"/>
  <c r="H11" i="2"/>
  <c r="E11" i="2"/>
  <c r="U11" i="2" s="1"/>
  <c r="AB11" i="2" s="1"/>
  <c r="AA10" i="2"/>
  <c r="Y10" i="2"/>
  <c r="T10" i="2"/>
  <c r="S10" i="2"/>
  <c r="R10" i="2"/>
  <c r="Q10" i="2"/>
  <c r="P10" i="2"/>
  <c r="O10" i="2"/>
  <c r="N10" i="2"/>
  <c r="M10" i="2"/>
  <c r="L10" i="2"/>
  <c r="K10" i="2"/>
  <c r="J10" i="2"/>
  <c r="I10" i="2"/>
  <c r="H10" i="2"/>
  <c r="E10" i="2"/>
  <c r="U10" i="2" s="1"/>
  <c r="AB10" i="2" s="1"/>
  <c r="Y9" i="2"/>
  <c r="C9" i="2"/>
  <c r="AA8" i="2"/>
  <c r="AA265" i="2" s="1"/>
  <c r="Y8" i="2"/>
  <c r="T8" i="2"/>
  <c r="T265" i="2" s="1"/>
  <c r="S8" i="2"/>
  <c r="S265" i="2" s="1"/>
  <c r="R8" i="2"/>
  <c r="R265" i="2" s="1"/>
  <c r="Q8" i="2"/>
  <c r="Q265" i="2" s="1"/>
  <c r="P8" i="2"/>
  <c r="P265" i="2" s="1"/>
  <c r="O8" i="2"/>
  <c r="O265" i="2" s="1"/>
  <c r="N8" i="2"/>
  <c r="N265" i="2" s="1"/>
  <c r="M8" i="2"/>
  <c r="M265" i="2" s="1"/>
  <c r="L8" i="2"/>
  <c r="L265" i="2" s="1"/>
  <c r="K8" i="2"/>
  <c r="K265" i="2" s="1"/>
  <c r="J8" i="2"/>
  <c r="J265" i="2" s="1"/>
  <c r="I8" i="2"/>
  <c r="I265" i="2" s="1"/>
  <c r="H8" i="2"/>
  <c r="H265" i="2" s="1"/>
  <c r="E8" i="2"/>
  <c r="U8" i="2" s="1"/>
  <c r="C8" i="2"/>
  <c r="V76" i="1"/>
  <c r="F76" i="1"/>
  <c r="D76" i="1"/>
  <c r="H74" i="1"/>
  <c r="G74" i="1"/>
  <c r="U73" i="1"/>
  <c r="T73" i="1"/>
  <c r="S73" i="1"/>
  <c r="R73" i="1"/>
  <c r="Q73" i="1"/>
  <c r="P73" i="1"/>
  <c r="O73" i="1"/>
  <c r="N73" i="1"/>
  <c r="M73" i="1"/>
  <c r="L73" i="1"/>
  <c r="K73" i="1"/>
  <c r="J73" i="1"/>
  <c r="I73" i="1"/>
  <c r="V73" i="1" s="1"/>
  <c r="C73" i="1"/>
  <c r="U72" i="1"/>
  <c r="T72" i="1"/>
  <c r="S72" i="1"/>
  <c r="R72" i="1"/>
  <c r="Q72" i="1"/>
  <c r="P72" i="1"/>
  <c r="O72" i="1"/>
  <c r="N72" i="1"/>
  <c r="M72" i="1"/>
  <c r="L72" i="1"/>
  <c r="K72" i="1"/>
  <c r="J72" i="1"/>
  <c r="I72" i="1"/>
  <c r="V72" i="1" s="1"/>
  <c r="U71" i="1"/>
  <c r="T71" i="1"/>
  <c r="S71" i="1"/>
  <c r="R71" i="1"/>
  <c r="Q71" i="1"/>
  <c r="P71" i="1"/>
  <c r="O71" i="1"/>
  <c r="N71" i="1"/>
  <c r="M71" i="1"/>
  <c r="L71" i="1"/>
  <c r="K71" i="1"/>
  <c r="J71" i="1"/>
  <c r="I71" i="1"/>
  <c r="U70" i="1"/>
  <c r="T70" i="1"/>
  <c r="S70" i="1"/>
  <c r="R70" i="1"/>
  <c r="Q70" i="1"/>
  <c r="P70" i="1"/>
  <c r="O70" i="1"/>
  <c r="N70" i="1"/>
  <c r="M70" i="1"/>
  <c r="L70" i="1"/>
  <c r="K70" i="1"/>
  <c r="J70" i="1"/>
  <c r="I70" i="1"/>
  <c r="V70" i="1" s="1"/>
  <c r="U69" i="1"/>
  <c r="T69" i="1"/>
  <c r="S69" i="1"/>
  <c r="R69" i="1"/>
  <c r="Q69" i="1"/>
  <c r="P69" i="1"/>
  <c r="O69" i="1"/>
  <c r="N69" i="1"/>
  <c r="M69" i="1"/>
  <c r="L69" i="1"/>
  <c r="K69" i="1"/>
  <c r="J69" i="1"/>
  <c r="I69" i="1"/>
  <c r="V69" i="1" s="1"/>
  <c r="U68" i="1"/>
  <c r="T68" i="1"/>
  <c r="S68" i="1"/>
  <c r="R68" i="1"/>
  <c r="Q68" i="1"/>
  <c r="P68" i="1"/>
  <c r="O68" i="1"/>
  <c r="N68" i="1"/>
  <c r="M68" i="1"/>
  <c r="L68" i="1"/>
  <c r="K68" i="1"/>
  <c r="J68" i="1"/>
  <c r="I68" i="1"/>
  <c r="V68" i="1" s="1"/>
  <c r="U67" i="1"/>
  <c r="T67" i="1"/>
  <c r="S67" i="1"/>
  <c r="R67" i="1"/>
  <c r="Q67" i="1"/>
  <c r="P67" i="1"/>
  <c r="O67" i="1"/>
  <c r="N67" i="1"/>
  <c r="M67" i="1"/>
  <c r="L67" i="1"/>
  <c r="K67" i="1"/>
  <c r="J67" i="1"/>
  <c r="I67" i="1"/>
  <c r="V67" i="1" s="1"/>
  <c r="U66" i="1"/>
  <c r="T66" i="1"/>
  <c r="S66" i="1"/>
  <c r="R66" i="1"/>
  <c r="Q66" i="1"/>
  <c r="P66" i="1"/>
  <c r="O66" i="1"/>
  <c r="N66" i="1"/>
  <c r="M66" i="1"/>
  <c r="L66" i="1"/>
  <c r="K66" i="1"/>
  <c r="J66" i="1"/>
  <c r="I66" i="1"/>
  <c r="V66" i="1" s="1"/>
  <c r="E65" i="1"/>
  <c r="D65" i="1"/>
  <c r="C65" i="1"/>
  <c r="E64" i="1"/>
  <c r="D64" i="1"/>
  <c r="C64" i="1"/>
  <c r="E63" i="1"/>
  <c r="D63" i="1"/>
  <c r="C63" i="1"/>
  <c r="E62" i="1"/>
  <c r="D62" i="1"/>
  <c r="C62" i="1"/>
  <c r="E61" i="1"/>
  <c r="D61" i="1"/>
  <c r="C61" i="1"/>
  <c r="E60" i="1"/>
  <c r="D60" i="1"/>
  <c r="C60" i="1"/>
  <c r="E59" i="1"/>
  <c r="D59" i="1"/>
  <c r="C59" i="1"/>
  <c r="E58" i="1"/>
  <c r="D58" i="1"/>
  <c r="C58" i="1"/>
  <c r="E57" i="1"/>
  <c r="D57" i="1"/>
  <c r="C57" i="1"/>
  <c r="E56" i="1"/>
  <c r="D56" i="1"/>
  <c r="C56" i="1"/>
  <c r="E55" i="1"/>
  <c r="D55" i="1"/>
  <c r="C55" i="1"/>
  <c r="E54" i="1"/>
  <c r="D54" i="1"/>
  <c r="C54" i="1"/>
  <c r="E53" i="1"/>
  <c r="D53" i="1"/>
  <c r="C53" i="1"/>
  <c r="E52" i="1"/>
  <c r="D52" i="1"/>
  <c r="C52" i="1"/>
  <c r="E51" i="1"/>
  <c r="D51" i="1"/>
  <c r="C51" i="1"/>
  <c r="T50" i="1"/>
  <c r="R50" i="1"/>
  <c r="P50" i="1"/>
  <c r="N50" i="1"/>
  <c r="L50" i="1"/>
  <c r="J50" i="1"/>
  <c r="F50" i="1"/>
  <c r="E50" i="1"/>
  <c r="U50" i="1" s="1"/>
  <c r="D50" i="1"/>
  <c r="C50" i="1"/>
  <c r="T49" i="1"/>
  <c r="R49" i="1"/>
  <c r="P49" i="1"/>
  <c r="N49" i="1"/>
  <c r="L49" i="1"/>
  <c r="J49" i="1"/>
  <c r="F49" i="1"/>
  <c r="E49" i="1"/>
  <c r="U49" i="1" s="1"/>
  <c r="D49" i="1"/>
  <c r="C49" i="1"/>
  <c r="E48" i="1"/>
  <c r="D48" i="1"/>
  <c r="C48" i="1"/>
  <c r="E47" i="1"/>
  <c r="D47" i="1"/>
  <c r="C47" i="1"/>
  <c r="T46" i="1"/>
  <c r="R46" i="1"/>
  <c r="P46" i="1"/>
  <c r="N46" i="1"/>
  <c r="L46" i="1"/>
  <c r="J46" i="1"/>
  <c r="F46" i="1"/>
  <c r="E46" i="1"/>
  <c r="U46" i="1" s="1"/>
  <c r="D46" i="1"/>
  <c r="C46" i="1"/>
  <c r="E45" i="1"/>
  <c r="D45" i="1"/>
  <c r="C45" i="1"/>
  <c r="E44" i="1"/>
  <c r="D44" i="1"/>
  <c r="C44" i="1"/>
  <c r="E43" i="1"/>
  <c r="D43" i="1"/>
  <c r="C43" i="1"/>
  <c r="E42" i="1"/>
  <c r="D42" i="1"/>
  <c r="C42" i="1"/>
  <c r="T41" i="1"/>
  <c r="R41" i="1"/>
  <c r="P41" i="1"/>
  <c r="N41" i="1"/>
  <c r="L41" i="1"/>
  <c r="J41" i="1"/>
  <c r="F41" i="1"/>
  <c r="E41" i="1"/>
  <c r="U41" i="1" s="1"/>
  <c r="D41" i="1"/>
  <c r="C41" i="1"/>
  <c r="E40" i="1"/>
  <c r="D40" i="1"/>
  <c r="C40" i="1"/>
  <c r="E39" i="1"/>
  <c r="D39" i="1"/>
  <c r="C39" i="1"/>
  <c r="E38" i="1"/>
  <c r="D38" i="1"/>
  <c r="C38" i="1"/>
  <c r="E37" i="1"/>
  <c r="D37" i="1"/>
  <c r="C37" i="1"/>
  <c r="E36" i="1"/>
  <c r="D36" i="1"/>
  <c r="C36" i="1"/>
  <c r="U35" i="1"/>
  <c r="Q35" i="1"/>
  <c r="M35" i="1"/>
  <c r="I35" i="1"/>
  <c r="E35" i="1"/>
  <c r="D35" i="1"/>
  <c r="C35" i="1"/>
  <c r="U34" i="1"/>
  <c r="Q34" i="1"/>
  <c r="M34" i="1"/>
  <c r="I34" i="1"/>
  <c r="E34" i="1"/>
  <c r="D34" i="1"/>
  <c r="C34" i="1"/>
  <c r="E32" i="1"/>
  <c r="D32" i="1"/>
  <c r="C32" i="1"/>
  <c r="T31" i="1"/>
  <c r="R31" i="1"/>
  <c r="P31" i="1"/>
  <c r="N31" i="1"/>
  <c r="L31" i="1"/>
  <c r="J31" i="1"/>
  <c r="F31" i="1"/>
  <c r="E31" i="1"/>
  <c r="U31" i="1" s="1"/>
  <c r="D31" i="1"/>
  <c r="C31" i="1"/>
  <c r="T30" i="1"/>
  <c r="R30" i="1"/>
  <c r="P30" i="1"/>
  <c r="N30" i="1"/>
  <c r="L30" i="1"/>
  <c r="J30" i="1"/>
  <c r="F30" i="1"/>
  <c r="E30" i="1"/>
  <c r="U30" i="1" s="1"/>
  <c r="D30" i="1"/>
  <c r="C30" i="1"/>
  <c r="E26" i="1"/>
  <c r="D26" i="1"/>
  <c r="C26" i="1"/>
  <c r="U25" i="1"/>
  <c r="Q25" i="1"/>
  <c r="M25" i="1"/>
  <c r="I25" i="1"/>
  <c r="E25" i="1"/>
  <c r="D25" i="1"/>
  <c r="C25" i="1"/>
  <c r="E22" i="1"/>
  <c r="D22" i="1"/>
  <c r="C22" i="1"/>
  <c r="Z21" i="1"/>
  <c r="Y21" i="1"/>
  <c r="E21" i="1"/>
  <c r="D21" i="1"/>
  <c r="C21" i="1"/>
  <c r="Z20" i="1"/>
  <c r="Y20" i="1"/>
  <c r="E20" i="1"/>
  <c r="S20" i="1" s="1"/>
  <c r="D20" i="1"/>
  <c r="C20" i="1"/>
  <c r="Z19" i="1"/>
  <c r="Y19" i="1"/>
  <c r="Z18" i="1"/>
  <c r="Y18" i="1"/>
  <c r="Z17" i="1"/>
  <c r="Y17" i="1"/>
  <c r="Z16" i="1"/>
  <c r="Y16" i="1"/>
  <c r="Z15" i="1"/>
  <c r="Y15" i="1"/>
  <c r="Z14" i="1"/>
  <c r="Y14" i="1"/>
  <c r="E14" i="1"/>
  <c r="D14" i="1"/>
  <c r="C14" i="1"/>
  <c r="Z13" i="1"/>
  <c r="Y13" i="1"/>
  <c r="E13" i="1"/>
  <c r="D13" i="1"/>
  <c r="C13" i="1"/>
  <c r="Z12" i="1"/>
  <c r="Y12" i="1"/>
  <c r="E12" i="1"/>
  <c r="D12" i="1"/>
  <c r="C12" i="1"/>
  <c r="Z11" i="1"/>
  <c r="Y11" i="1"/>
  <c r="E11" i="1"/>
  <c r="D11" i="1"/>
  <c r="C11" i="1"/>
  <c r="Z10" i="1"/>
  <c r="Y10" i="1"/>
  <c r="E10" i="1"/>
  <c r="D10" i="1"/>
  <c r="C10" i="1"/>
  <c r="Z9" i="1"/>
  <c r="Y9" i="1"/>
  <c r="E9" i="1"/>
  <c r="D9" i="1"/>
  <c r="C9" i="1"/>
  <c r="Z8" i="1"/>
  <c r="Y8" i="1"/>
  <c r="E8" i="1"/>
  <c r="D8" i="1"/>
  <c r="C8" i="1"/>
  <c r="Z7" i="1"/>
  <c r="Y7" i="1"/>
  <c r="T7" i="1"/>
  <c r="R7" i="1"/>
  <c r="P7" i="1"/>
  <c r="N7" i="1"/>
  <c r="L7" i="1"/>
  <c r="J7" i="1"/>
  <c r="F7" i="1"/>
  <c r="E7" i="1"/>
  <c r="U7" i="1" s="1"/>
  <c r="D7" i="1"/>
  <c r="D74" i="1" s="1"/>
  <c r="D77" i="1" s="1"/>
  <c r="C7" i="1"/>
  <c r="M71" i="5" l="1"/>
  <c r="M77" i="5"/>
  <c r="E10" i="5"/>
  <c r="G10" i="5"/>
  <c r="I10" i="5"/>
  <c r="K10" i="5"/>
  <c r="M10" i="5"/>
  <c r="E14" i="5"/>
  <c r="G14" i="5"/>
  <c r="I14" i="5"/>
  <c r="K14" i="5"/>
  <c r="M14" i="5"/>
  <c r="E16" i="5"/>
  <c r="G16" i="5"/>
  <c r="I16" i="5"/>
  <c r="K16" i="5"/>
  <c r="M16" i="5"/>
  <c r="E18" i="5"/>
  <c r="G18" i="5"/>
  <c r="I18" i="5"/>
  <c r="K18" i="5"/>
  <c r="M18" i="5"/>
  <c r="M20" i="5"/>
  <c r="K20" i="5"/>
  <c r="I20" i="5"/>
  <c r="G20" i="5"/>
  <c r="E20" i="5"/>
  <c r="F20" i="5"/>
  <c r="J20" i="5"/>
  <c r="N20" i="5"/>
  <c r="N21" i="5"/>
  <c r="L21" i="5"/>
  <c r="J21" i="5"/>
  <c r="H21" i="5"/>
  <c r="F21" i="5"/>
  <c r="D21" i="5"/>
  <c r="G21" i="5"/>
  <c r="K21" i="5"/>
  <c r="N27" i="5"/>
  <c r="L27" i="5"/>
  <c r="J27" i="5"/>
  <c r="H27" i="5"/>
  <c r="F27" i="5"/>
  <c r="D27" i="5"/>
  <c r="K85" i="5" s="1"/>
  <c r="G27" i="5"/>
  <c r="K27" i="5"/>
  <c r="M86" i="5"/>
  <c r="I86" i="5"/>
  <c r="N31" i="5"/>
  <c r="N89" i="5" s="1"/>
  <c r="L31" i="5"/>
  <c r="J31" i="5"/>
  <c r="H31" i="5"/>
  <c r="F31" i="5"/>
  <c r="D31" i="5"/>
  <c r="G31" i="5"/>
  <c r="K31" i="5"/>
  <c r="N35" i="5"/>
  <c r="N93" i="5" s="1"/>
  <c r="L35" i="5"/>
  <c r="J35" i="5"/>
  <c r="H35" i="5"/>
  <c r="F35" i="5"/>
  <c r="F93" i="5" s="1"/>
  <c r="D35" i="5"/>
  <c r="G35" i="5"/>
  <c r="G93" i="5" s="1"/>
  <c r="K35" i="5"/>
  <c r="N37" i="5"/>
  <c r="L37" i="5"/>
  <c r="J37" i="5"/>
  <c r="H37" i="5"/>
  <c r="F37" i="5"/>
  <c r="D37" i="5"/>
  <c r="G37" i="5"/>
  <c r="K37" i="5"/>
  <c r="N41" i="5"/>
  <c r="L41" i="5"/>
  <c r="J41" i="5"/>
  <c r="H41" i="5"/>
  <c r="F41" i="5"/>
  <c r="D41" i="5"/>
  <c r="G41" i="5"/>
  <c r="K41" i="5"/>
  <c r="N45" i="5"/>
  <c r="L45" i="5"/>
  <c r="J45" i="5"/>
  <c r="H45" i="5"/>
  <c r="F45" i="5"/>
  <c r="D45" i="5"/>
  <c r="G45" i="5"/>
  <c r="K45" i="5"/>
  <c r="N49" i="5"/>
  <c r="L49" i="5"/>
  <c r="J49" i="5"/>
  <c r="H49" i="5"/>
  <c r="F49" i="5"/>
  <c r="D49" i="5"/>
  <c r="G49" i="5"/>
  <c r="K49" i="5"/>
  <c r="N55" i="5"/>
  <c r="L55" i="5"/>
  <c r="J55" i="5"/>
  <c r="H55" i="5"/>
  <c r="F55" i="5"/>
  <c r="D55" i="5"/>
  <c r="G55" i="5"/>
  <c r="K55" i="5"/>
  <c r="R69" i="5"/>
  <c r="M69" i="5"/>
  <c r="I69" i="5"/>
  <c r="E69" i="5"/>
  <c r="P69" i="5" s="1"/>
  <c r="H69" i="5"/>
  <c r="L69" i="5"/>
  <c r="N71" i="5"/>
  <c r="R72" i="5"/>
  <c r="M72" i="5"/>
  <c r="I72" i="5"/>
  <c r="E72" i="5"/>
  <c r="L72" i="5"/>
  <c r="R76" i="5"/>
  <c r="M76" i="5"/>
  <c r="I76" i="5"/>
  <c r="E76" i="5"/>
  <c r="L76" i="5"/>
  <c r="N77" i="5"/>
  <c r="G77" i="5"/>
  <c r="R78" i="5"/>
  <c r="R80" i="5"/>
  <c r="M80" i="5"/>
  <c r="I80" i="5"/>
  <c r="E80" i="5"/>
  <c r="H80" i="5"/>
  <c r="L80" i="5"/>
  <c r="R83" i="5"/>
  <c r="M83" i="5"/>
  <c r="K83" i="5"/>
  <c r="H83" i="5"/>
  <c r="R85" i="5"/>
  <c r="M85" i="5"/>
  <c r="E85" i="5"/>
  <c r="J85" i="5"/>
  <c r="L85" i="5"/>
  <c r="R88" i="5"/>
  <c r="M88" i="5"/>
  <c r="I88" i="5"/>
  <c r="E88" i="5"/>
  <c r="N88" i="5"/>
  <c r="J88" i="5"/>
  <c r="F88" i="5"/>
  <c r="L88" i="5"/>
  <c r="R90" i="5"/>
  <c r="M90" i="5"/>
  <c r="N90" i="5"/>
  <c r="J90" i="5"/>
  <c r="F90" i="5"/>
  <c r="L90" i="5"/>
  <c r="R93" i="5"/>
  <c r="K93" i="5"/>
  <c r="I93" i="5"/>
  <c r="J93" i="5"/>
  <c r="L93" i="5"/>
  <c r="R96" i="5"/>
  <c r="M96" i="5"/>
  <c r="N96" i="5"/>
  <c r="J96" i="5"/>
  <c r="F96" i="5"/>
  <c r="L96" i="5"/>
  <c r="R98" i="5"/>
  <c r="M98" i="5"/>
  <c r="I98" i="5"/>
  <c r="E98" i="5"/>
  <c r="N98" i="5"/>
  <c r="J98" i="5"/>
  <c r="F98" i="5"/>
  <c r="L98" i="5"/>
  <c r="R100" i="5"/>
  <c r="M100" i="5"/>
  <c r="N100" i="5"/>
  <c r="J100" i="5"/>
  <c r="F100" i="5"/>
  <c r="L100" i="5"/>
  <c r="R102" i="5"/>
  <c r="M102" i="5"/>
  <c r="I102" i="5"/>
  <c r="E102" i="5"/>
  <c r="N102" i="5"/>
  <c r="J102" i="5"/>
  <c r="F102" i="5"/>
  <c r="L102" i="5"/>
  <c r="R104" i="5"/>
  <c r="M104" i="5"/>
  <c r="N104" i="5"/>
  <c r="J104" i="5"/>
  <c r="F104" i="5"/>
  <c r="L104" i="5"/>
  <c r="R106" i="5"/>
  <c r="M106" i="5"/>
  <c r="I106" i="5"/>
  <c r="E106" i="5"/>
  <c r="N106" i="5"/>
  <c r="J106" i="5"/>
  <c r="F106" i="5"/>
  <c r="L106" i="5"/>
  <c r="N108" i="5"/>
  <c r="L108" i="5"/>
  <c r="J108" i="5"/>
  <c r="M108" i="5"/>
  <c r="F108" i="5"/>
  <c r="R108" i="5"/>
  <c r="R109" i="5"/>
  <c r="R112" i="5"/>
  <c r="M112" i="5"/>
  <c r="N112" i="5"/>
  <c r="J112" i="5"/>
  <c r="F112" i="5"/>
  <c r="H112" i="5"/>
  <c r="R114" i="5"/>
  <c r="M114" i="5"/>
  <c r="I114" i="5"/>
  <c r="E114" i="5"/>
  <c r="N114" i="5"/>
  <c r="J114" i="5"/>
  <c r="F114" i="5"/>
  <c r="H114" i="5"/>
  <c r="R116" i="5"/>
  <c r="M116" i="5"/>
  <c r="N116" i="5"/>
  <c r="J116" i="5"/>
  <c r="F116" i="5"/>
  <c r="H116" i="5"/>
  <c r="D128" i="5"/>
  <c r="R119" i="5"/>
  <c r="M119" i="5"/>
  <c r="M128" i="5" s="1"/>
  <c r="K119" i="5"/>
  <c r="K128" i="5" s="1"/>
  <c r="I119" i="5"/>
  <c r="I128" i="5" s="1"/>
  <c r="G119" i="5"/>
  <c r="G128" i="5" s="1"/>
  <c r="E119" i="5"/>
  <c r="E128" i="5" s="1"/>
  <c r="N119" i="5"/>
  <c r="N128" i="5" s="1"/>
  <c r="J119" i="5"/>
  <c r="J128" i="5" s="1"/>
  <c r="F119" i="5"/>
  <c r="F128" i="5" s="1"/>
  <c r="H119" i="5"/>
  <c r="H128" i="5" s="1"/>
  <c r="D10" i="5"/>
  <c r="F10" i="5"/>
  <c r="H10" i="5"/>
  <c r="J10" i="5"/>
  <c r="L10" i="5"/>
  <c r="E11" i="5"/>
  <c r="G11" i="5"/>
  <c r="G69" i="5" s="1"/>
  <c r="I11" i="5"/>
  <c r="K11" i="5"/>
  <c r="K69" i="5" s="1"/>
  <c r="E13" i="5"/>
  <c r="G13" i="5"/>
  <c r="G71" i="5" s="1"/>
  <c r="I13" i="5"/>
  <c r="K13" i="5"/>
  <c r="K71" i="5" s="1"/>
  <c r="D14" i="5"/>
  <c r="K72" i="5" s="1"/>
  <c r="F14" i="5"/>
  <c r="F72" i="5" s="1"/>
  <c r="H14" i="5"/>
  <c r="J14" i="5"/>
  <c r="L14" i="5"/>
  <c r="D16" i="5"/>
  <c r="F16" i="5"/>
  <c r="H16" i="5"/>
  <c r="J16" i="5"/>
  <c r="L16" i="5"/>
  <c r="D18" i="5"/>
  <c r="K76" i="5" s="1"/>
  <c r="F18" i="5"/>
  <c r="H18" i="5"/>
  <c r="J18" i="5"/>
  <c r="J76" i="5" s="1"/>
  <c r="L18" i="5"/>
  <c r="E19" i="5"/>
  <c r="E77" i="5" s="1"/>
  <c r="G19" i="5"/>
  <c r="I19" i="5"/>
  <c r="K19" i="5"/>
  <c r="K77" i="5" s="1"/>
  <c r="D20" i="5"/>
  <c r="K78" i="5" s="1"/>
  <c r="H20" i="5"/>
  <c r="L20" i="5"/>
  <c r="E21" i="5"/>
  <c r="I21" i="5"/>
  <c r="M21" i="5"/>
  <c r="N23" i="5"/>
  <c r="L23" i="5"/>
  <c r="J23" i="5"/>
  <c r="J81" i="5" s="1"/>
  <c r="H23" i="5"/>
  <c r="F23" i="5"/>
  <c r="F81" i="5" s="1"/>
  <c r="D23" i="5"/>
  <c r="G23" i="5"/>
  <c r="K23" i="5"/>
  <c r="N25" i="5"/>
  <c r="L25" i="5"/>
  <c r="J25" i="5"/>
  <c r="H25" i="5"/>
  <c r="F25" i="5"/>
  <c r="F83" i="5" s="1"/>
  <c r="D25" i="5"/>
  <c r="N83" i="5" s="1"/>
  <c r="G25" i="5"/>
  <c r="G83" i="5" s="1"/>
  <c r="K25" i="5"/>
  <c r="M84" i="5"/>
  <c r="E84" i="5"/>
  <c r="E27" i="5"/>
  <c r="I27" i="5"/>
  <c r="I85" i="5" s="1"/>
  <c r="M27" i="5"/>
  <c r="E31" i="5"/>
  <c r="I31" i="5"/>
  <c r="M31" i="5"/>
  <c r="M92" i="5"/>
  <c r="I92" i="5"/>
  <c r="E35" i="5"/>
  <c r="E93" i="5" s="1"/>
  <c r="I35" i="5"/>
  <c r="M35" i="5"/>
  <c r="M93" i="5" s="1"/>
  <c r="E37" i="5"/>
  <c r="I37" i="5"/>
  <c r="M37" i="5"/>
  <c r="N39" i="5"/>
  <c r="L39" i="5"/>
  <c r="J39" i="5"/>
  <c r="H39" i="5"/>
  <c r="F39" i="5"/>
  <c r="D39" i="5"/>
  <c r="G39" i="5"/>
  <c r="K39" i="5"/>
  <c r="E41" i="5"/>
  <c r="I41" i="5"/>
  <c r="M41" i="5"/>
  <c r="N43" i="5"/>
  <c r="L43" i="5"/>
  <c r="J43" i="5"/>
  <c r="H43" i="5"/>
  <c r="F43" i="5"/>
  <c r="D43" i="5"/>
  <c r="G43" i="5"/>
  <c r="K43" i="5"/>
  <c r="E45" i="5"/>
  <c r="I45" i="5"/>
  <c r="M45" i="5"/>
  <c r="N47" i="5"/>
  <c r="L47" i="5"/>
  <c r="J47" i="5"/>
  <c r="H47" i="5"/>
  <c r="F47" i="5"/>
  <c r="D47" i="5"/>
  <c r="G47" i="5"/>
  <c r="K47" i="5"/>
  <c r="E49" i="5"/>
  <c r="I49" i="5"/>
  <c r="M49" i="5"/>
  <c r="N51" i="5"/>
  <c r="L51" i="5"/>
  <c r="J51" i="5"/>
  <c r="H51" i="5"/>
  <c r="F51" i="5"/>
  <c r="D51" i="5"/>
  <c r="K109" i="5" s="1"/>
  <c r="G51" i="5"/>
  <c r="K51" i="5"/>
  <c r="N53" i="5"/>
  <c r="L53" i="5"/>
  <c r="J53" i="5"/>
  <c r="H53" i="5"/>
  <c r="F53" i="5"/>
  <c r="D53" i="5"/>
  <c r="G53" i="5"/>
  <c r="K53" i="5"/>
  <c r="E55" i="5"/>
  <c r="I55" i="5"/>
  <c r="M55" i="5"/>
  <c r="N57" i="5"/>
  <c r="N115" i="5" s="1"/>
  <c r="L57" i="5"/>
  <c r="J57" i="5"/>
  <c r="H57" i="5"/>
  <c r="F57" i="5"/>
  <c r="D57" i="5"/>
  <c r="G57" i="5"/>
  <c r="K57" i="5"/>
  <c r="N120" i="5"/>
  <c r="N130" i="5" s="1"/>
  <c r="F120" i="5"/>
  <c r="F130" i="5" s="1"/>
  <c r="F69" i="5"/>
  <c r="J69" i="5"/>
  <c r="N69" i="5"/>
  <c r="E71" i="5"/>
  <c r="I71" i="5"/>
  <c r="J72" i="5"/>
  <c r="N72" i="5"/>
  <c r="F76" i="5"/>
  <c r="N76" i="5"/>
  <c r="I77" i="5"/>
  <c r="J78" i="5"/>
  <c r="F80" i="5"/>
  <c r="J80" i="5"/>
  <c r="N80" i="5"/>
  <c r="J83" i="5"/>
  <c r="N84" i="5"/>
  <c r="N86" i="5"/>
  <c r="H88" i="5"/>
  <c r="H90" i="5"/>
  <c r="N92" i="5"/>
  <c r="H93" i="5"/>
  <c r="N95" i="5"/>
  <c r="H96" i="5"/>
  <c r="N97" i="5"/>
  <c r="H98" i="5"/>
  <c r="N99" i="5"/>
  <c r="H100" i="5"/>
  <c r="N101" i="5"/>
  <c r="H102" i="5"/>
  <c r="N103" i="5"/>
  <c r="H104" i="5"/>
  <c r="N105" i="5"/>
  <c r="H106" i="5"/>
  <c r="N107" i="5"/>
  <c r="H108" i="5"/>
  <c r="L109" i="5"/>
  <c r="L112" i="5"/>
  <c r="L114" i="5"/>
  <c r="L116" i="5"/>
  <c r="L119" i="5"/>
  <c r="L128" i="5" s="1"/>
  <c r="E22" i="5"/>
  <c r="G22" i="5"/>
  <c r="G80" i="5" s="1"/>
  <c r="I22" i="5"/>
  <c r="K22" i="5"/>
  <c r="K80" i="5" s="1"/>
  <c r="E26" i="5"/>
  <c r="G26" i="5"/>
  <c r="G84" i="5" s="1"/>
  <c r="I26" i="5"/>
  <c r="I84" i="5" s="1"/>
  <c r="K26" i="5"/>
  <c r="K84" i="5" s="1"/>
  <c r="E28" i="5"/>
  <c r="E86" i="5" s="1"/>
  <c r="G28" i="5"/>
  <c r="G86" i="5" s="1"/>
  <c r="I28" i="5"/>
  <c r="K28" i="5"/>
  <c r="K86" i="5" s="1"/>
  <c r="E30" i="5"/>
  <c r="G30" i="5"/>
  <c r="G88" i="5" s="1"/>
  <c r="I30" i="5"/>
  <c r="K30" i="5"/>
  <c r="K88" i="5" s="1"/>
  <c r="E32" i="5"/>
  <c r="E90" i="5" s="1"/>
  <c r="G32" i="5"/>
  <c r="G90" i="5" s="1"/>
  <c r="I32" i="5"/>
  <c r="I90" i="5" s="1"/>
  <c r="K32" i="5"/>
  <c r="K90" i="5" s="1"/>
  <c r="E34" i="5"/>
  <c r="E92" i="5" s="1"/>
  <c r="G34" i="5"/>
  <c r="G92" i="5" s="1"/>
  <c r="I34" i="5"/>
  <c r="K34" i="5"/>
  <c r="K92" i="5" s="1"/>
  <c r="E38" i="5"/>
  <c r="E96" i="5" s="1"/>
  <c r="G38" i="5"/>
  <c r="G96" i="5" s="1"/>
  <c r="I38" i="5"/>
  <c r="I96" i="5" s="1"/>
  <c r="K38" i="5"/>
  <c r="K96" i="5" s="1"/>
  <c r="E40" i="5"/>
  <c r="G40" i="5"/>
  <c r="G98" i="5" s="1"/>
  <c r="I40" i="5"/>
  <c r="K40" i="5"/>
  <c r="K98" i="5" s="1"/>
  <c r="E42" i="5"/>
  <c r="E100" i="5" s="1"/>
  <c r="G42" i="5"/>
  <c r="G100" i="5" s="1"/>
  <c r="I42" i="5"/>
  <c r="I100" i="5" s="1"/>
  <c r="K42" i="5"/>
  <c r="K100" i="5" s="1"/>
  <c r="E44" i="5"/>
  <c r="G44" i="5"/>
  <c r="G102" i="5" s="1"/>
  <c r="I44" i="5"/>
  <c r="K44" i="5"/>
  <c r="K102" i="5" s="1"/>
  <c r="E46" i="5"/>
  <c r="E104" i="5" s="1"/>
  <c r="G46" i="5"/>
  <c r="G104" i="5" s="1"/>
  <c r="I46" i="5"/>
  <c r="I104" i="5" s="1"/>
  <c r="K46" i="5"/>
  <c r="K104" i="5" s="1"/>
  <c r="E48" i="5"/>
  <c r="G48" i="5"/>
  <c r="G106" i="5" s="1"/>
  <c r="I48" i="5"/>
  <c r="K48" i="5"/>
  <c r="K106" i="5" s="1"/>
  <c r="E50" i="5"/>
  <c r="E108" i="5" s="1"/>
  <c r="G50" i="5"/>
  <c r="G108" i="5" s="1"/>
  <c r="I50" i="5"/>
  <c r="I108" i="5" s="1"/>
  <c r="K50" i="5"/>
  <c r="K108" i="5" s="1"/>
  <c r="E54" i="5"/>
  <c r="E112" i="5" s="1"/>
  <c r="G54" i="5"/>
  <c r="G112" i="5" s="1"/>
  <c r="I54" i="5"/>
  <c r="I112" i="5" s="1"/>
  <c r="K54" i="5"/>
  <c r="K112" i="5" s="1"/>
  <c r="E56" i="5"/>
  <c r="G56" i="5"/>
  <c r="G114" i="5" s="1"/>
  <c r="I56" i="5"/>
  <c r="K56" i="5"/>
  <c r="K114" i="5" s="1"/>
  <c r="E58" i="5"/>
  <c r="E116" i="5" s="1"/>
  <c r="G58" i="5"/>
  <c r="G116" i="5" s="1"/>
  <c r="I58" i="5"/>
  <c r="I116" i="5" s="1"/>
  <c r="K58" i="5"/>
  <c r="K116" i="5" s="1"/>
  <c r="D117" i="5"/>
  <c r="F68" i="5"/>
  <c r="J68" i="5"/>
  <c r="N68" i="5"/>
  <c r="F71" i="5"/>
  <c r="H71" i="5"/>
  <c r="J71" i="5"/>
  <c r="L71" i="5"/>
  <c r="H74" i="5"/>
  <c r="L74" i="5"/>
  <c r="F77" i="5"/>
  <c r="H77" i="5"/>
  <c r="J77" i="5"/>
  <c r="L77" i="5"/>
  <c r="H79" i="5"/>
  <c r="L79" i="5"/>
  <c r="H81" i="5"/>
  <c r="L81" i="5"/>
  <c r="N113" i="5"/>
  <c r="F84" i="5"/>
  <c r="H84" i="5"/>
  <c r="J84" i="5"/>
  <c r="L84" i="5"/>
  <c r="F86" i="5"/>
  <c r="H86" i="5"/>
  <c r="J86" i="5"/>
  <c r="L86" i="5"/>
  <c r="F89" i="5"/>
  <c r="H89" i="5"/>
  <c r="J89" i="5"/>
  <c r="L89" i="5"/>
  <c r="F92" i="5"/>
  <c r="H92" i="5"/>
  <c r="J92" i="5"/>
  <c r="L92" i="5"/>
  <c r="F95" i="5"/>
  <c r="H95" i="5"/>
  <c r="J95" i="5"/>
  <c r="L95" i="5"/>
  <c r="F97" i="5"/>
  <c r="H97" i="5"/>
  <c r="J97" i="5"/>
  <c r="L97" i="5"/>
  <c r="F99" i="5"/>
  <c r="H99" i="5"/>
  <c r="J99" i="5"/>
  <c r="L99" i="5"/>
  <c r="F101" i="5"/>
  <c r="J101" i="5"/>
  <c r="F103" i="5"/>
  <c r="H103" i="5"/>
  <c r="J103" i="5"/>
  <c r="L103" i="5"/>
  <c r="F105" i="5"/>
  <c r="H105" i="5"/>
  <c r="J105" i="5"/>
  <c r="L105" i="5"/>
  <c r="F107" i="5"/>
  <c r="H107" i="5"/>
  <c r="J107" i="5"/>
  <c r="L107" i="5"/>
  <c r="D130" i="5"/>
  <c r="R120" i="5"/>
  <c r="M120" i="5"/>
  <c r="M130" i="5" s="1"/>
  <c r="K120" i="5"/>
  <c r="K130" i="5" s="1"/>
  <c r="I120" i="5"/>
  <c r="I130" i="5" s="1"/>
  <c r="G120" i="5"/>
  <c r="G130" i="5" s="1"/>
  <c r="E120" i="5"/>
  <c r="E130" i="5" s="1"/>
  <c r="H120" i="5"/>
  <c r="H130" i="5" s="1"/>
  <c r="L120" i="5"/>
  <c r="L130" i="5" s="1"/>
  <c r="F111" i="5"/>
  <c r="J111" i="5"/>
  <c r="F113" i="5"/>
  <c r="H113" i="5"/>
  <c r="J113" i="5"/>
  <c r="L113" i="5"/>
  <c r="F115" i="5"/>
  <c r="H115" i="5"/>
  <c r="J115" i="5"/>
  <c r="L115" i="5"/>
  <c r="F278" i="4"/>
  <c r="F281" i="4" s="1"/>
  <c r="V7" i="4"/>
  <c r="J23" i="4"/>
  <c r="V23" i="4" s="1"/>
  <c r="AD23" i="4" s="1"/>
  <c r="L23" i="4"/>
  <c r="L278" i="4" s="1"/>
  <c r="N23" i="4"/>
  <c r="N278" i="4" s="1"/>
  <c r="P23" i="4"/>
  <c r="P278" i="4" s="1"/>
  <c r="R23" i="4"/>
  <c r="R278" i="4" s="1"/>
  <c r="J41" i="4"/>
  <c r="V41" i="4" s="1"/>
  <c r="AD41" i="4" s="1"/>
  <c r="L41" i="4"/>
  <c r="N41" i="4"/>
  <c r="P41" i="4"/>
  <c r="R41" i="4"/>
  <c r="J50" i="4"/>
  <c r="V50" i="4" s="1"/>
  <c r="AD50" i="4" s="1"/>
  <c r="L50" i="4"/>
  <c r="N50" i="4"/>
  <c r="P50" i="4"/>
  <c r="R50" i="4"/>
  <c r="T85" i="4"/>
  <c r="T278" i="4" s="1"/>
  <c r="R85" i="4"/>
  <c r="P85" i="4"/>
  <c r="N85" i="4"/>
  <c r="L85" i="4"/>
  <c r="J85" i="4"/>
  <c r="V85" i="4" s="1"/>
  <c r="AD85" i="4" s="1"/>
  <c r="G86" i="4"/>
  <c r="I86" i="4"/>
  <c r="I278" i="4" s="1"/>
  <c r="M86" i="4"/>
  <c r="M278" i="4" s="1"/>
  <c r="Q86" i="4"/>
  <c r="Q278" i="4" s="1"/>
  <c r="J113" i="4"/>
  <c r="N113" i="4"/>
  <c r="T86" i="4"/>
  <c r="R86" i="4"/>
  <c r="P86" i="4"/>
  <c r="N86" i="4"/>
  <c r="L86" i="4"/>
  <c r="J86" i="4"/>
  <c r="V86" i="4" s="1"/>
  <c r="AD86" i="4" s="1"/>
  <c r="T161" i="4"/>
  <c r="R161" i="4"/>
  <c r="P161" i="4"/>
  <c r="N161" i="4"/>
  <c r="L161" i="4"/>
  <c r="J161" i="4"/>
  <c r="T160" i="4"/>
  <c r="R160" i="4"/>
  <c r="P160" i="4"/>
  <c r="N160" i="4"/>
  <c r="L160" i="4"/>
  <c r="J160" i="4"/>
  <c r="T159" i="4"/>
  <c r="R159" i="4"/>
  <c r="P159" i="4"/>
  <c r="N159" i="4"/>
  <c r="L159" i="4"/>
  <c r="J159" i="4"/>
  <c r="T158" i="4"/>
  <c r="R158" i="4"/>
  <c r="P158" i="4"/>
  <c r="N158" i="4"/>
  <c r="L158" i="4"/>
  <c r="J158" i="4"/>
  <c r="T157" i="4"/>
  <c r="R157" i="4"/>
  <c r="P157" i="4"/>
  <c r="N157" i="4"/>
  <c r="L157" i="4"/>
  <c r="J157" i="4"/>
  <c r="T156" i="4"/>
  <c r="R156" i="4"/>
  <c r="P156" i="4"/>
  <c r="N156" i="4"/>
  <c r="L156" i="4"/>
  <c r="J156" i="4"/>
  <c r="T154" i="4"/>
  <c r="R154" i="4"/>
  <c r="P154" i="4"/>
  <c r="N154" i="4"/>
  <c r="L154" i="4"/>
  <c r="J154" i="4"/>
  <c r="T153" i="4"/>
  <c r="R153" i="4"/>
  <c r="P153" i="4"/>
  <c r="N153" i="4"/>
  <c r="L153" i="4"/>
  <c r="J153" i="4"/>
  <c r="S161" i="4"/>
  <c r="O161" i="4"/>
  <c r="K161" i="4"/>
  <c r="S160" i="4"/>
  <c r="O160" i="4"/>
  <c r="K160" i="4"/>
  <c r="S159" i="4"/>
  <c r="O159" i="4"/>
  <c r="K159" i="4"/>
  <c r="S158" i="4"/>
  <c r="O158" i="4"/>
  <c r="K158" i="4"/>
  <c r="S157" i="4"/>
  <c r="O157" i="4"/>
  <c r="K157" i="4"/>
  <c r="S156" i="4"/>
  <c r="O156" i="4"/>
  <c r="K156" i="4"/>
  <c r="S154" i="4"/>
  <c r="O154" i="4"/>
  <c r="K154" i="4"/>
  <c r="S153" i="4"/>
  <c r="O153" i="4"/>
  <c r="K153" i="4"/>
  <c r="T152" i="4"/>
  <c r="R152" i="4"/>
  <c r="P152" i="4"/>
  <c r="N152" i="4"/>
  <c r="L152" i="4"/>
  <c r="J152" i="4"/>
  <c r="T151" i="4"/>
  <c r="R151" i="4"/>
  <c r="P151" i="4"/>
  <c r="N151" i="4"/>
  <c r="L151" i="4"/>
  <c r="J151" i="4"/>
  <c r="T150" i="4"/>
  <c r="R150" i="4"/>
  <c r="P150" i="4"/>
  <c r="N150" i="4"/>
  <c r="L150" i="4"/>
  <c r="J150" i="4"/>
  <c r="T149" i="4"/>
  <c r="R149" i="4"/>
  <c r="P149" i="4"/>
  <c r="N149" i="4"/>
  <c r="L149" i="4"/>
  <c r="J149" i="4"/>
  <c r="T148" i="4"/>
  <c r="R148" i="4"/>
  <c r="P148" i="4"/>
  <c r="N148" i="4"/>
  <c r="L148" i="4"/>
  <c r="J148" i="4"/>
  <c r="T147" i="4"/>
  <c r="R147" i="4"/>
  <c r="P147" i="4"/>
  <c r="U161" i="4"/>
  <c r="M161" i="4"/>
  <c r="Q160" i="4"/>
  <c r="I160" i="4"/>
  <c r="U159" i="4"/>
  <c r="M159" i="4"/>
  <c r="Q158" i="4"/>
  <c r="I158" i="4"/>
  <c r="U157" i="4"/>
  <c r="M157" i="4"/>
  <c r="Q156" i="4"/>
  <c r="I156" i="4"/>
  <c r="U154" i="4"/>
  <c r="M154" i="4"/>
  <c r="Q153" i="4"/>
  <c r="I153" i="4"/>
  <c r="U152" i="4"/>
  <c r="Q152" i="4"/>
  <c r="M152" i="4"/>
  <c r="I152" i="4"/>
  <c r="U151" i="4"/>
  <c r="Q151" i="4"/>
  <c r="M151" i="4"/>
  <c r="I151" i="4"/>
  <c r="U150" i="4"/>
  <c r="Q150" i="4"/>
  <c r="M150" i="4"/>
  <c r="I150" i="4"/>
  <c r="U149" i="4"/>
  <c r="Q149" i="4"/>
  <c r="M149" i="4"/>
  <c r="I149" i="4"/>
  <c r="U148" i="4"/>
  <c r="Q148" i="4"/>
  <c r="M148" i="4"/>
  <c r="I148" i="4"/>
  <c r="U147" i="4"/>
  <c r="Q147" i="4"/>
  <c r="N147" i="4"/>
  <c r="L147" i="4"/>
  <c r="J147" i="4"/>
  <c r="T146" i="4"/>
  <c r="R146" i="4"/>
  <c r="P146" i="4"/>
  <c r="N146" i="4"/>
  <c r="L146" i="4"/>
  <c r="J146" i="4"/>
  <c r="T145" i="4"/>
  <c r="R145" i="4"/>
  <c r="P145" i="4"/>
  <c r="N145" i="4"/>
  <c r="L145" i="4"/>
  <c r="J145" i="4"/>
  <c r="T144" i="4"/>
  <c r="R144" i="4"/>
  <c r="P144" i="4"/>
  <c r="N144" i="4"/>
  <c r="L144" i="4"/>
  <c r="J144" i="4"/>
  <c r="T143" i="4"/>
  <c r="R143" i="4"/>
  <c r="P143" i="4"/>
  <c r="N143" i="4"/>
  <c r="L143" i="4"/>
  <c r="J143" i="4"/>
  <c r="T142" i="4"/>
  <c r="R142" i="4"/>
  <c r="P142" i="4"/>
  <c r="N142" i="4"/>
  <c r="L142" i="4"/>
  <c r="J142" i="4"/>
  <c r="T141" i="4"/>
  <c r="R141" i="4"/>
  <c r="P141" i="4"/>
  <c r="N141" i="4"/>
  <c r="L141" i="4"/>
  <c r="J141" i="4"/>
  <c r="T140" i="4"/>
  <c r="R140" i="4"/>
  <c r="P140" i="4"/>
  <c r="N140" i="4"/>
  <c r="L140" i="4"/>
  <c r="J140" i="4"/>
  <c r="T138" i="4"/>
  <c r="R138" i="4"/>
  <c r="P138" i="4"/>
  <c r="N138" i="4"/>
  <c r="L138" i="4"/>
  <c r="J138" i="4"/>
  <c r="T137" i="4"/>
  <c r="R137" i="4"/>
  <c r="P137" i="4"/>
  <c r="N137" i="4"/>
  <c r="L137" i="4"/>
  <c r="J137" i="4"/>
  <c r="T135" i="4"/>
  <c r="R135" i="4"/>
  <c r="P135" i="4"/>
  <c r="N135" i="4"/>
  <c r="L135" i="4"/>
  <c r="J135" i="4"/>
  <c r="T134" i="4"/>
  <c r="R134" i="4"/>
  <c r="P134" i="4"/>
  <c r="N134" i="4"/>
  <c r="L134" i="4"/>
  <c r="J134" i="4"/>
  <c r="T133" i="4"/>
  <c r="R133" i="4"/>
  <c r="P133" i="4"/>
  <c r="N133" i="4"/>
  <c r="L133" i="4"/>
  <c r="J133" i="4"/>
  <c r="T131" i="4"/>
  <c r="R131" i="4"/>
  <c r="P131" i="4"/>
  <c r="N131" i="4"/>
  <c r="L131" i="4"/>
  <c r="J131" i="4"/>
  <c r="T130" i="4"/>
  <c r="R130" i="4"/>
  <c r="P130" i="4"/>
  <c r="N130" i="4"/>
  <c r="L130" i="4"/>
  <c r="J130" i="4"/>
  <c r="T129" i="4"/>
  <c r="R129" i="4"/>
  <c r="P129" i="4"/>
  <c r="N129" i="4"/>
  <c r="L129" i="4"/>
  <c r="J129" i="4"/>
  <c r="T128" i="4"/>
  <c r="R128" i="4"/>
  <c r="P128" i="4"/>
  <c r="Q161" i="4"/>
  <c r="M160" i="4"/>
  <c r="Q159" i="4"/>
  <c r="M158" i="4"/>
  <c r="Q157" i="4"/>
  <c r="M156" i="4"/>
  <c r="Q154" i="4"/>
  <c r="M153" i="4"/>
  <c r="S152" i="4"/>
  <c r="K152" i="4"/>
  <c r="S151" i="4"/>
  <c r="K151" i="4"/>
  <c r="S150" i="4"/>
  <c r="K150" i="4"/>
  <c r="S149" i="4"/>
  <c r="K149" i="4"/>
  <c r="S148" i="4"/>
  <c r="K148" i="4"/>
  <c r="S147" i="4"/>
  <c r="M147" i="4"/>
  <c r="I147" i="4"/>
  <c r="U146" i="4"/>
  <c r="Q146" i="4"/>
  <c r="M146" i="4"/>
  <c r="I146" i="4"/>
  <c r="U145" i="4"/>
  <c r="Q145" i="4"/>
  <c r="M145" i="4"/>
  <c r="I145" i="4"/>
  <c r="U144" i="4"/>
  <c r="Q144" i="4"/>
  <c r="M144" i="4"/>
  <c r="I144" i="4"/>
  <c r="U143" i="4"/>
  <c r="Q143" i="4"/>
  <c r="M143" i="4"/>
  <c r="I143" i="4"/>
  <c r="U142" i="4"/>
  <c r="Q142" i="4"/>
  <c r="M142" i="4"/>
  <c r="I142" i="4"/>
  <c r="U141" i="4"/>
  <c r="Q141" i="4"/>
  <c r="M141" i="4"/>
  <c r="I141" i="4"/>
  <c r="U140" i="4"/>
  <c r="Q140" i="4"/>
  <c r="M140" i="4"/>
  <c r="I140" i="4"/>
  <c r="U138" i="4"/>
  <c r="Q138" i="4"/>
  <c r="M138" i="4"/>
  <c r="I138" i="4"/>
  <c r="U137" i="4"/>
  <c r="Q137" i="4"/>
  <c r="M137" i="4"/>
  <c r="I137" i="4"/>
  <c r="U135" i="4"/>
  <c r="Q135" i="4"/>
  <c r="M135" i="4"/>
  <c r="I135" i="4"/>
  <c r="U134" i="4"/>
  <c r="Q134" i="4"/>
  <c r="M134" i="4"/>
  <c r="I134" i="4"/>
  <c r="U133" i="4"/>
  <c r="Q133" i="4"/>
  <c r="M133" i="4"/>
  <c r="I133" i="4"/>
  <c r="U131" i="4"/>
  <c r="Q131" i="4"/>
  <c r="M131" i="4"/>
  <c r="I131" i="4"/>
  <c r="U130" i="4"/>
  <c r="Q130" i="4"/>
  <c r="M130" i="4"/>
  <c r="I130" i="4"/>
  <c r="U129" i="4"/>
  <c r="Q129" i="4"/>
  <c r="M129" i="4"/>
  <c r="I129" i="4"/>
  <c r="U128" i="4"/>
  <c r="Q128" i="4"/>
  <c r="N128" i="4"/>
  <c r="L128" i="4"/>
  <c r="J128" i="4"/>
  <c r="T126" i="4"/>
  <c r="R126" i="4"/>
  <c r="P126" i="4"/>
  <c r="N126" i="4"/>
  <c r="L126" i="4"/>
  <c r="J126" i="4"/>
  <c r="T125" i="4"/>
  <c r="R125" i="4"/>
  <c r="P125" i="4"/>
  <c r="N125" i="4"/>
  <c r="L125" i="4"/>
  <c r="J125" i="4"/>
  <c r="T124" i="4"/>
  <c r="R124" i="4"/>
  <c r="P124" i="4"/>
  <c r="N124" i="4"/>
  <c r="L124" i="4"/>
  <c r="J124" i="4"/>
  <c r="T123" i="4"/>
  <c r="R123" i="4"/>
  <c r="P123" i="4"/>
  <c r="N123" i="4"/>
  <c r="L123" i="4"/>
  <c r="J123" i="4"/>
  <c r="T122" i="4"/>
  <c r="R122" i="4"/>
  <c r="P122" i="4"/>
  <c r="N122" i="4"/>
  <c r="L122" i="4"/>
  <c r="J122" i="4"/>
  <c r="T121" i="4"/>
  <c r="R121" i="4"/>
  <c r="P121" i="4"/>
  <c r="N121" i="4"/>
  <c r="L121" i="4"/>
  <c r="J121" i="4"/>
  <c r="T119" i="4"/>
  <c r="R119" i="4"/>
  <c r="P119" i="4"/>
  <c r="N119" i="4"/>
  <c r="L119" i="4"/>
  <c r="J119" i="4"/>
  <c r="T117" i="4"/>
  <c r="R117" i="4"/>
  <c r="P117" i="4"/>
  <c r="N117" i="4"/>
  <c r="L117" i="4"/>
  <c r="J117" i="4"/>
  <c r="T116" i="4"/>
  <c r="R116" i="4"/>
  <c r="P116" i="4"/>
  <c r="N116" i="4"/>
  <c r="L116" i="4"/>
  <c r="J116" i="4"/>
  <c r="T114" i="4"/>
  <c r="R114" i="4"/>
  <c r="P114" i="4"/>
  <c r="N114" i="4"/>
  <c r="L114" i="4"/>
  <c r="J114" i="4"/>
  <c r="I161" i="4"/>
  <c r="U160" i="4"/>
  <c r="I159" i="4"/>
  <c r="U158" i="4"/>
  <c r="I157" i="4"/>
  <c r="U156" i="4"/>
  <c r="I154" i="4"/>
  <c r="U153" i="4"/>
  <c r="O152" i="4"/>
  <c r="O151" i="4"/>
  <c r="O150" i="4"/>
  <c r="O149" i="4"/>
  <c r="O148" i="4"/>
  <c r="O147" i="4"/>
  <c r="K147" i="4"/>
  <c r="S146" i="4"/>
  <c r="O146" i="4"/>
  <c r="K146" i="4"/>
  <c r="S145" i="4"/>
  <c r="O145" i="4"/>
  <c r="K145" i="4"/>
  <c r="S144" i="4"/>
  <c r="O144" i="4"/>
  <c r="K144" i="4"/>
  <c r="S143" i="4"/>
  <c r="O143" i="4"/>
  <c r="K143" i="4"/>
  <c r="S142" i="4"/>
  <c r="O142" i="4"/>
  <c r="K142" i="4"/>
  <c r="S141" i="4"/>
  <c r="O141" i="4"/>
  <c r="K141" i="4"/>
  <c r="S140" i="4"/>
  <c r="O140" i="4"/>
  <c r="K140" i="4"/>
  <c r="S138" i="4"/>
  <c r="O138" i="4"/>
  <c r="K138" i="4"/>
  <c r="S137" i="4"/>
  <c r="O137" i="4"/>
  <c r="K137" i="4"/>
  <c r="S135" i="4"/>
  <c r="O135" i="4"/>
  <c r="K135" i="4"/>
  <c r="S134" i="4"/>
  <c r="O134" i="4"/>
  <c r="K134" i="4"/>
  <c r="S133" i="4"/>
  <c r="O133" i="4"/>
  <c r="K133" i="4"/>
  <c r="S131" i="4"/>
  <c r="O131" i="4"/>
  <c r="K131" i="4"/>
  <c r="S130" i="4"/>
  <c r="O130" i="4"/>
  <c r="K130" i="4"/>
  <c r="S129" i="4"/>
  <c r="O129" i="4"/>
  <c r="K129" i="4"/>
  <c r="S128" i="4"/>
  <c r="O128" i="4"/>
  <c r="M128" i="4"/>
  <c r="K128" i="4"/>
  <c r="I128" i="4"/>
  <c r="U126" i="4"/>
  <c r="S126" i="4"/>
  <c r="Q126" i="4"/>
  <c r="O126" i="4"/>
  <c r="M126" i="4"/>
  <c r="K126" i="4"/>
  <c r="I126" i="4"/>
  <c r="G126" i="4"/>
  <c r="H200" i="4" s="1"/>
  <c r="U125" i="4"/>
  <c r="S125" i="4"/>
  <c r="Q125" i="4"/>
  <c r="O125" i="4"/>
  <c r="M125" i="4"/>
  <c r="K125" i="4"/>
  <c r="I125" i="4"/>
  <c r="V125" i="4" s="1"/>
  <c r="AD125" i="4" s="1"/>
  <c r="U124" i="4"/>
  <c r="S124" i="4"/>
  <c r="Q124" i="4"/>
  <c r="O124" i="4"/>
  <c r="M124" i="4"/>
  <c r="K124" i="4"/>
  <c r="I124" i="4"/>
  <c r="U123" i="4"/>
  <c r="S123" i="4"/>
  <c r="Q123" i="4"/>
  <c r="O123" i="4"/>
  <c r="M123" i="4"/>
  <c r="K123" i="4"/>
  <c r="I123" i="4"/>
  <c r="V123" i="4" s="1"/>
  <c r="AD123" i="4" s="1"/>
  <c r="U122" i="4"/>
  <c r="S122" i="4"/>
  <c r="Q122" i="4"/>
  <c r="O122" i="4"/>
  <c r="M122" i="4"/>
  <c r="K122" i="4"/>
  <c r="I122" i="4"/>
  <c r="U121" i="4"/>
  <c r="S121" i="4"/>
  <c r="Q121" i="4"/>
  <c r="O121" i="4"/>
  <c r="M121" i="4"/>
  <c r="K121" i="4"/>
  <c r="I121" i="4"/>
  <c r="V121" i="4" s="1"/>
  <c r="AD121" i="4" s="1"/>
  <c r="U119" i="4"/>
  <c r="S119" i="4"/>
  <c r="Q119" i="4"/>
  <c r="O119" i="4"/>
  <c r="M119" i="4"/>
  <c r="K119" i="4"/>
  <c r="I119" i="4"/>
  <c r="U117" i="4"/>
  <c r="S117" i="4"/>
  <c r="Q117" i="4"/>
  <c r="O117" i="4"/>
  <c r="M117" i="4"/>
  <c r="K117" i="4"/>
  <c r="I117" i="4"/>
  <c r="V117" i="4" s="1"/>
  <c r="AD117" i="4" s="1"/>
  <c r="U116" i="4"/>
  <c r="S116" i="4"/>
  <c r="Q116" i="4"/>
  <c r="O116" i="4"/>
  <c r="M116" i="4"/>
  <c r="K116" i="4"/>
  <c r="I116" i="4"/>
  <c r="U114" i="4"/>
  <c r="S114" i="4"/>
  <c r="Q114" i="4"/>
  <c r="O114" i="4"/>
  <c r="M114" i="4"/>
  <c r="K114" i="4"/>
  <c r="I114" i="4"/>
  <c r="V114" i="4" s="1"/>
  <c r="AD114" i="4" s="1"/>
  <c r="U113" i="4"/>
  <c r="U278" i="4" s="1"/>
  <c r="S113" i="4"/>
  <c r="S278" i="4" s="1"/>
  <c r="Q113" i="4"/>
  <c r="O113" i="4"/>
  <c r="O278" i="4" s="1"/>
  <c r="M113" i="4"/>
  <c r="K113" i="4"/>
  <c r="K278" i="4" s="1"/>
  <c r="I113" i="4"/>
  <c r="L113" i="4"/>
  <c r="P113" i="4"/>
  <c r="V113" i="4" s="1"/>
  <c r="AD113" i="4" s="1"/>
  <c r="T113" i="4"/>
  <c r="V116" i="4"/>
  <c r="AD116" i="4" s="1"/>
  <c r="V119" i="4"/>
  <c r="AD119" i="4" s="1"/>
  <c r="V122" i="4"/>
  <c r="AD122" i="4" s="1"/>
  <c r="V124" i="4"/>
  <c r="AD124" i="4" s="1"/>
  <c r="V126" i="4"/>
  <c r="AD126" i="4" s="1"/>
  <c r="V129" i="4"/>
  <c r="AD129" i="4" s="1"/>
  <c r="V130" i="4"/>
  <c r="AD130" i="4" s="1"/>
  <c r="V131" i="4"/>
  <c r="AD131" i="4" s="1"/>
  <c r="V133" i="4"/>
  <c r="AD133" i="4" s="1"/>
  <c r="V134" i="4"/>
  <c r="AD134" i="4" s="1"/>
  <c r="V135" i="4"/>
  <c r="AD135" i="4" s="1"/>
  <c r="V137" i="4"/>
  <c r="AD137" i="4" s="1"/>
  <c r="V138" i="4"/>
  <c r="AD138" i="4" s="1"/>
  <c r="V140" i="4"/>
  <c r="AD140" i="4" s="1"/>
  <c r="V141" i="4"/>
  <c r="AD141" i="4" s="1"/>
  <c r="V142" i="4"/>
  <c r="AD142" i="4" s="1"/>
  <c r="V143" i="4"/>
  <c r="AD143" i="4" s="1"/>
  <c r="V144" i="4"/>
  <c r="AD144" i="4" s="1"/>
  <c r="V145" i="4"/>
  <c r="AD145" i="4" s="1"/>
  <c r="V146" i="4"/>
  <c r="AD146" i="4" s="1"/>
  <c r="V148" i="4"/>
  <c r="AD148" i="4" s="1"/>
  <c r="V149" i="4"/>
  <c r="AD149" i="4" s="1"/>
  <c r="V150" i="4"/>
  <c r="AD150" i="4" s="1"/>
  <c r="V151" i="4"/>
  <c r="AD151" i="4" s="1"/>
  <c r="V128" i="4"/>
  <c r="AD128" i="4" s="1"/>
  <c r="V147" i="4"/>
  <c r="AD147" i="4" s="1"/>
  <c r="T162" i="4"/>
  <c r="R162" i="4"/>
  <c r="P162" i="4"/>
  <c r="N162" i="4"/>
  <c r="L162" i="4"/>
  <c r="J162" i="4"/>
  <c r="S162" i="4"/>
  <c r="O162" i="4"/>
  <c r="K162" i="4"/>
  <c r="G162" i="4"/>
  <c r="I162" i="4"/>
  <c r="V162" i="4" s="1"/>
  <c r="AD162" i="4" s="1"/>
  <c r="Q162" i="4"/>
  <c r="V152" i="4"/>
  <c r="AD152" i="4" s="1"/>
  <c r="V153" i="4"/>
  <c r="AD153" i="4" s="1"/>
  <c r="V154" i="4"/>
  <c r="AD154" i="4" s="1"/>
  <c r="V156" i="4"/>
  <c r="AD156" i="4" s="1"/>
  <c r="V157" i="4"/>
  <c r="AD157" i="4" s="1"/>
  <c r="V158" i="4"/>
  <c r="AD158" i="4" s="1"/>
  <c r="V159" i="4"/>
  <c r="AD159" i="4" s="1"/>
  <c r="V160" i="4"/>
  <c r="AD160" i="4" s="1"/>
  <c r="V161" i="4"/>
  <c r="AD161" i="4" s="1"/>
  <c r="E82" i="3"/>
  <c r="E86" i="3" s="1"/>
  <c r="U265" i="2"/>
  <c r="U269" i="2" s="1"/>
  <c r="AB8" i="2"/>
  <c r="AB19" i="2"/>
  <c r="G189" i="2"/>
  <c r="U189" i="2" s="1"/>
  <c r="AB189" i="2" s="1"/>
  <c r="E265" i="2"/>
  <c r="E268" i="2" s="1"/>
  <c r="V71" i="1"/>
  <c r="I7" i="1"/>
  <c r="K7" i="1"/>
  <c r="M7" i="1"/>
  <c r="O7" i="1"/>
  <c r="Q7" i="1"/>
  <c r="S7" i="1"/>
  <c r="F20" i="1"/>
  <c r="J20" i="1"/>
  <c r="L20" i="1"/>
  <c r="L74" i="1" s="1"/>
  <c r="N20" i="1"/>
  <c r="P20" i="1"/>
  <c r="P74" i="1" s="1"/>
  <c r="T25" i="1"/>
  <c r="R25" i="1"/>
  <c r="P25" i="1"/>
  <c r="N25" i="1"/>
  <c r="L25" i="1"/>
  <c r="J25" i="1"/>
  <c r="F25" i="1"/>
  <c r="K25" i="1"/>
  <c r="O25" i="1"/>
  <c r="S25" i="1"/>
  <c r="T34" i="1"/>
  <c r="R34" i="1"/>
  <c r="P34" i="1"/>
  <c r="N34" i="1"/>
  <c r="L34" i="1"/>
  <c r="J34" i="1"/>
  <c r="F34" i="1"/>
  <c r="K34" i="1"/>
  <c r="O34" i="1"/>
  <c r="S34" i="1"/>
  <c r="T35" i="1"/>
  <c r="R35" i="1"/>
  <c r="P35" i="1"/>
  <c r="N35" i="1"/>
  <c r="L35" i="1"/>
  <c r="J35" i="1"/>
  <c r="F35" i="1"/>
  <c r="K35" i="1"/>
  <c r="O35" i="1"/>
  <c r="S35" i="1"/>
  <c r="J74" i="1"/>
  <c r="N74" i="1"/>
  <c r="V7" i="1"/>
  <c r="T20" i="1"/>
  <c r="T74" i="1" s="1"/>
  <c r="R20" i="1"/>
  <c r="R74" i="1" s="1"/>
  <c r="I20" i="1"/>
  <c r="K20" i="1"/>
  <c r="M20" i="1"/>
  <c r="O20" i="1"/>
  <c r="Q20" i="1"/>
  <c r="U20" i="1"/>
  <c r="U74" i="1" s="1"/>
  <c r="I30" i="1"/>
  <c r="K30" i="1"/>
  <c r="M30" i="1"/>
  <c r="O30" i="1"/>
  <c r="Q30" i="1"/>
  <c r="S30" i="1"/>
  <c r="I31" i="1"/>
  <c r="V31" i="1" s="1"/>
  <c r="K31" i="1"/>
  <c r="M31" i="1"/>
  <c r="O31" i="1"/>
  <c r="Q31" i="1"/>
  <c r="S31" i="1"/>
  <c r="I41" i="1"/>
  <c r="K41" i="1"/>
  <c r="M41" i="1"/>
  <c r="O41" i="1"/>
  <c r="Q41" i="1"/>
  <c r="S41" i="1"/>
  <c r="I46" i="1"/>
  <c r="V46" i="1" s="1"/>
  <c r="K46" i="1"/>
  <c r="M46" i="1"/>
  <c r="O46" i="1"/>
  <c r="Q46" i="1"/>
  <c r="S46" i="1"/>
  <c r="I49" i="1"/>
  <c r="K49" i="1"/>
  <c r="M49" i="1"/>
  <c r="O49" i="1"/>
  <c r="Q49" i="1"/>
  <c r="S49" i="1"/>
  <c r="I50" i="1"/>
  <c r="V50" i="1" s="1"/>
  <c r="K50" i="1"/>
  <c r="M50" i="1"/>
  <c r="O50" i="1"/>
  <c r="Q50" i="1"/>
  <c r="S50" i="1"/>
  <c r="P106" i="5" l="1"/>
  <c r="P102" i="5"/>
  <c r="P98" i="5"/>
  <c r="P80" i="5"/>
  <c r="P116" i="5"/>
  <c r="P112" i="5"/>
  <c r="P108" i="5"/>
  <c r="P104" i="5"/>
  <c r="P100" i="5"/>
  <c r="P96" i="5"/>
  <c r="P92" i="5"/>
  <c r="P90" i="5"/>
  <c r="P86" i="5"/>
  <c r="P93" i="5"/>
  <c r="P77" i="5"/>
  <c r="P114" i="5"/>
  <c r="P88" i="5"/>
  <c r="P120" i="5"/>
  <c r="M111" i="5"/>
  <c r="I111" i="5"/>
  <c r="E111" i="5"/>
  <c r="K111" i="5"/>
  <c r="G111" i="5"/>
  <c r="M101" i="5"/>
  <c r="I101" i="5"/>
  <c r="E101" i="5"/>
  <c r="K101" i="5"/>
  <c r="G101" i="5"/>
  <c r="P84" i="5"/>
  <c r="M74" i="5"/>
  <c r="I74" i="5"/>
  <c r="E74" i="5"/>
  <c r="K74" i="5"/>
  <c r="G74" i="5"/>
  <c r="M68" i="5"/>
  <c r="I68" i="5"/>
  <c r="E68" i="5"/>
  <c r="K68" i="5"/>
  <c r="G68" i="5"/>
  <c r="P119" i="5"/>
  <c r="H109" i="5"/>
  <c r="J109" i="5"/>
  <c r="E109" i="5"/>
  <c r="I109" i="5"/>
  <c r="M109" i="5"/>
  <c r="L78" i="5"/>
  <c r="E78" i="5"/>
  <c r="I78" i="5"/>
  <c r="M78" i="5"/>
  <c r="M79" i="5"/>
  <c r="I79" i="5"/>
  <c r="E79" i="5"/>
  <c r="K79" i="5"/>
  <c r="G79" i="5"/>
  <c r="L111" i="5"/>
  <c r="H111" i="5"/>
  <c r="L101" i="5"/>
  <c r="H101" i="5"/>
  <c r="N111" i="5"/>
  <c r="J79" i="5"/>
  <c r="F79" i="5"/>
  <c r="J74" i="5"/>
  <c r="J117" i="5" s="1"/>
  <c r="J124" i="5" s="1"/>
  <c r="F74" i="5"/>
  <c r="L68" i="5"/>
  <c r="L117" i="5" s="1"/>
  <c r="L124" i="5" s="1"/>
  <c r="H68" i="5"/>
  <c r="D124" i="5"/>
  <c r="R117" i="5"/>
  <c r="H85" i="5"/>
  <c r="N78" i="5"/>
  <c r="F78" i="5"/>
  <c r="P71" i="5"/>
  <c r="M115" i="5"/>
  <c r="I115" i="5"/>
  <c r="E115" i="5"/>
  <c r="K115" i="5"/>
  <c r="G115" i="5"/>
  <c r="M105" i="5"/>
  <c r="I105" i="5"/>
  <c r="E105" i="5"/>
  <c r="K105" i="5"/>
  <c r="G105" i="5"/>
  <c r="M97" i="5"/>
  <c r="I97" i="5"/>
  <c r="E97" i="5"/>
  <c r="K97" i="5"/>
  <c r="G97" i="5"/>
  <c r="M81" i="5"/>
  <c r="I81" i="5"/>
  <c r="E81" i="5"/>
  <c r="K81" i="5"/>
  <c r="G81" i="5"/>
  <c r="F109" i="5"/>
  <c r="N109" i="5"/>
  <c r="G109" i="5"/>
  <c r="F85" i="5"/>
  <c r="P85" i="5" s="1"/>
  <c r="N85" i="5"/>
  <c r="G85" i="5"/>
  <c r="L83" i="5"/>
  <c r="E83" i="5"/>
  <c r="P83" i="5" s="1"/>
  <c r="I83" i="5"/>
  <c r="N81" i="5"/>
  <c r="N79" i="5"/>
  <c r="H78" i="5"/>
  <c r="G78" i="5"/>
  <c r="H76" i="5"/>
  <c r="G76" i="5"/>
  <c r="P76" i="5" s="1"/>
  <c r="N74" i="5"/>
  <c r="N117" i="5" s="1"/>
  <c r="N124" i="5" s="1"/>
  <c r="H72" i="5"/>
  <c r="G72" i="5"/>
  <c r="P72" i="5" s="1"/>
  <c r="M113" i="5"/>
  <c r="I113" i="5"/>
  <c r="E113" i="5"/>
  <c r="K113" i="5"/>
  <c r="G113" i="5"/>
  <c r="M107" i="5"/>
  <c r="I107" i="5"/>
  <c r="E107" i="5"/>
  <c r="K107" i="5"/>
  <c r="G107" i="5"/>
  <c r="M103" i="5"/>
  <c r="I103" i="5"/>
  <c r="E103" i="5"/>
  <c r="K103" i="5"/>
  <c r="G103" i="5"/>
  <c r="M99" i="5"/>
  <c r="I99" i="5"/>
  <c r="E99" i="5"/>
  <c r="K99" i="5"/>
  <c r="G99" i="5"/>
  <c r="M95" i="5"/>
  <c r="I95" i="5"/>
  <c r="E95" i="5"/>
  <c r="K95" i="5"/>
  <c r="G95" i="5"/>
  <c r="M89" i="5"/>
  <c r="I89" i="5"/>
  <c r="E89" i="5"/>
  <c r="K89" i="5"/>
  <c r="G89" i="5"/>
  <c r="V200" i="4"/>
  <c r="AD200" i="4" s="1"/>
  <c r="H278" i="4"/>
  <c r="G278" i="4"/>
  <c r="AD7" i="4"/>
  <c r="AD278" i="4" s="1"/>
  <c r="J278" i="4"/>
  <c r="AB265" i="2"/>
  <c r="G265" i="2"/>
  <c r="V20" i="1"/>
  <c r="V74" i="1" s="1"/>
  <c r="V77" i="1" s="1"/>
  <c r="Q74" i="1"/>
  <c r="M74" i="1"/>
  <c r="I74" i="1"/>
  <c r="V49" i="1"/>
  <c r="V41" i="1"/>
  <c r="V30" i="1"/>
  <c r="V35" i="1"/>
  <c r="V34" i="1"/>
  <c r="V25" i="1"/>
  <c r="S74" i="1"/>
  <c r="O74" i="1"/>
  <c r="K74" i="1"/>
  <c r="F74" i="1"/>
  <c r="F77" i="1" s="1"/>
  <c r="P89" i="5" l="1"/>
  <c r="P99" i="5"/>
  <c r="P107" i="5"/>
  <c r="P81" i="5"/>
  <c r="P105" i="5"/>
  <c r="P79" i="5"/>
  <c r="K117" i="5"/>
  <c r="K124" i="5" s="1"/>
  <c r="I117" i="5"/>
  <c r="I124" i="5" s="1"/>
  <c r="P74" i="5"/>
  <c r="P101" i="5"/>
  <c r="F117" i="5"/>
  <c r="F124" i="5" s="1"/>
  <c r="P95" i="5"/>
  <c r="P103" i="5"/>
  <c r="P113" i="5"/>
  <c r="P97" i="5"/>
  <c r="P115" i="5"/>
  <c r="H117" i="5"/>
  <c r="H124" i="5" s="1"/>
  <c r="P78" i="5"/>
  <c r="P109" i="5"/>
  <c r="G117" i="5"/>
  <c r="G124" i="5" s="1"/>
  <c r="E117" i="5"/>
  <c r="P68" i="5"/>
  <c r="M117" i="5"/>
  <c r="M124" i="5" s="1"/>
  <c r="P111" i="5"/>
  <c r="V278" i="4"/>
  <c r="V282" i="4" s="1"/>
  <c r="E124" i="5" l="1"/>
  <c r="P117" i="5"/>
</calcChain>
</file>

<file path=xl/comments1.xml><?xml version="1.0" encoding="utf-8"?>
<comments xmlns="http://schemas.openxmlformats.org/spreadsheetml/2006/main">
  <authors>
    <author>Vilnius economics</author>
  </authors>
  <commentList>
    <comment ref="D5" authorId="0" shapeId="0">
      <text>
        <r>
          <rPr>
            <b/>
            <sz val="9"/>
            <color indexed="81"/>
            <rFont val="Tahoma"/>
            <family val="2"/>
            <charset val="186"/>
          </rPr>
          <t>Vilnius economics:</t>
        </r>
        <r>
          <rPr>
            <sz val="9"/>
            <color indexed="81"/>
            <rFont val="Tahoma"/>
            <family val="2"/>
            <charset val="186"/>
          </rPr>
          <t xml:space="preserve">
Jeigu buvo atlikti koregavimai ir iš Paskirstomoms sąnaudoms priskirtų DK sąskaitų/dimensijų buvo iškelta sąnaudų dalis į Nepaskirstomas sąnaudas, tokia DK sąskaita/dimensija čia taip pat nurodoma.</t>
        </r>
      </text>
    </comment>
  </commentList>
</comments>
</file>

<file path=xl/sharedStrings.xml><?xml version="1.0" encoding="utf-8"?>
<sst xmlns="http://schemas.openxmlformats.org/spreadsheetml/2006/main" count="928" uniqueCount="268">
  <si>
    <t>Reguliuojamosios veiklos ataskaitų patikros techninės užduoties 6.1 priedas</t>
  </si>
  <si>
    <t>VANDENS SEKTORIUS</t>
  </si>
  <si>
    <t>DARBO UŽMOKESČIO SĄNAUDŲ SUVESTINĖ</t>
  </si>
  <si>
    <t>NR.</t>
  </si>
  <si>
    <t>PAREIGYBĖ / SKYRIUS / PADALINYS</t>
  </si>
  <si>
    <t>DARBUOTOJŲ SKAIČIUS</t>
  </si>
  <si>
    <t>PIRMINIS PRISKYRIMAS</t>
  </si>
  <si>
    <t>DK(DIMENSIJŲ) SUMA</t>
  </si>
  <si>
    <t>K1</t>
  </si>
  <si>
    <t>K2</t>
  </si>
  <si>
    <t>K3</t>
  </si>
  <si>
    <t>K4</t>
  </si>
  <si>
    <t>K5</t>
  </si>
  <si>
    <t>K6</t>
  </si>
  <si>
    <t>K7</t>
  </si>
  <si>
    <t>K8</t>
  </si>
  <si>
    <t>K9</t>
  </si>
  <si>
    <t>K10</t>
  </si>
  <si>
    <t>K11</t>
  </si>
  <si>
    <t>K12</t>
  </si>
  <si>
    <t>K13</t>
  </si>
  <si>
    <t>K14</t>
  </si>
  <si>
    <t>K15</t>
  </si>
  <si>
    <t>RVA SUMA</t>
  </si>
  <si>
    <t>RVA PRIEDAS</t>
  </si>
  <si>
    <t>KOREGAVIMO APRAŠYMAS</t>
  </si>
  <si>
    <t>A</t>
  </si>
  <si>
    <t>B</t>
  </si>
  <si>
    <t>C</t>
  </si>
  <si>
    <t>D</t>
  </si>
  <si>
    <t>E</t>
  </si>
  <si>
    <t>F</t>
  </si>
  <si>
    <t>G</t>
  </si>
  <si>
    <t>H</t>
  </si>
  <si>
    <t>I</t>
  </si>
  <si>
    <t>J</t>
  </si>
  <si>
    <t>X</t>
  </si>
  <si>
    <t xml:space="preserve">
RVA 4 PR.</t>
  </si>
  <si>
    <t>RVA 3 PR.</t>
  </si>
  <si>
    <t>IŠ VISO:</t>
  </si>
  <si>
    <t>10 priedas</t>
  </si>
  <si>
    <t>DK</t>
  </si>
  <si>
    <t>4 priedas</t>
  </si>
  <si>
    <t>Skirtumas</t>
  </si>
  <si>
    <t>Stulpelis</t>
  </si>
  <si>
    <t>Aprašymas</t>
  </si>
  <si>
    <t>Eilės numeris</t>
  </si>
  <si>
    <t>Ataskaitinio laikotarpio personalo duomenys tokiu detalumu, kuriuo vykdomas darbo užmokesčio sąnaudų pirminis priskyrimas: pareigybė, skyrius, padalinys, DK dimensija, kt. (toliau - DU vienetas).</t>
  </si>
  <si>
    <t>1 pvz., jei priskyrimas vykdomas padalinių lygmeniu (pvz., visas padalinys priskiriamas vienai konkrečiai paslaugai konkrečioje sistemoje), vieno padalinio informacija pateikiama vienoje eilutėje.</t>
  </si>
  <si>
    <t>2 pvz., jei priskyrimas vykdomas pareigybių lygmeniu, pateikiamas pareigybių sąrašas.</t>
  </si>
  <si>
    <t>3 pvz., jei priskyrimas vykdomas ir padalinių, ir pareigybių lygmeniu, dalyje eilučių pateikiama padalinių informacija, kitoje dalyje - pareigybių informacija.</t>
  </si>
  <si>
    <t>4 pvz., jei atlyginimo kintama dalis kaupiama kaip bendras fondas, o konkretiems DU vienetams (paslaugoms) paskirstoma naudojant paskirstymo kriterijus, B stulpelyje fondo suma nurodoma vienoje eilutėje kaip atskiras DU vienetas.</t>
  </si>
  <si>
    <t>Svarbu: Atskiroje eilutėje atskleidžiamam DU vienetui neturi būti pritaikytas joks paskirstymo kriterijus.</t>
  </si>
  <si>
    <t xml:space="preserve">Vidutinis sąlyginis ataskaitinio laikotarpio darbuotojų skaičius B stulpelyje nurodytam DU vienetui (pareigybei, skyriui, padaliniui, DK dimensijai, kt.). </t>
  </si>
  <si>
    <t>B stulpelyje nurodyto DU vieneto (pareigybės, skyriaus, padalinio, DK dimensijos, kt.) pirminis priskyrimas: konkreti paslauga konkrečioje sistemoje arba Sąnaudų centras (netiesiogiai paslaugoms priskiriama grupė) arba Bendras veiklos užtikrinimas.</t>
  </si>
  <si>
    <t>Baigtinis pirminio priskyrimo reikšmių sąrašas atitinka 6.4 priedo B stulpelio informaciją.</t>
  </si>
  <si>
    <t>DK darbo užmokesčio sąnaudų, atitinkančių B stulpelį nurodytą DU vienetą, ataskaitinio laikotarpio sąnaudų suma. Stulpelio duomenys turi sutapti su DK ir FA sąnaudų duomenimis.</t>
  </si>
  <si>
    <t>Darbuotojų priskyrimo ir/arba darbo užmokesčio sąnaudų koregavimai. Įterpiama tiek koregavimų stulpelių, kiek reikalinga koregavimams atskleisti.</t>
  </si>
  <si>
    <t>Stulpelių E ir F suma. Stulpelio duomenys turi sutapti su RVA duomenimis</t>
  </si>
  <si>
    <t>RVA priedai, su kurių duomenimis turi sutapti G stulpelio duomenys.</t>
  </si>
  <si>
    <t>F stulpelyje atskleistų koregavimų numeriai</t>
  </si>
  <si>
    <t>F stulpelyje atskleistų koregavimų turinio ir tikslo aprašymas</t>
  </si>
  <si>
    <t>Reguliuojamosios veiklos ataskaitų patikros techninės užduoties 6.2 priedas</t>
  </si>
  <si>
    <t>SĄNAUDŲ GRUPAVIMO SUVESTINĖ</t>
  </si>
  <si>
    <t>SĄNAUDŲ GRUPĖS IR POGRUPIAI</t>
  </si>
  <si>
    <t>DK SĄSKAITOS (DIMENSIJOS)</t>
  </si>
  <si>
    <t>DK (DIMENSIJŲ) SUMA</t>
  </si>
  <si>
    <t>Nr.</t>
  </si>
  <si>
    <t>Koregavimo aprašymas</t>
  </si>
  <si>
    <t>RVA 3-4 PRIEDAI</t>
  </si>
  <si>
    <t>Kontrolė</t>
  </si>
  <si>
    <t>K</t>
  </si>
  <si>
    <t>L</t>
  </si>
  <si>
    <t>1.</t>
  </si>
  <si>
    <t>2.</t>
  </si>
  <si>
    <t/>
  </si>
  <si>
    <t>2.1.</t>
  </si>
  <si>
    <t>Nuotekų tvarkymo paslaugų pirkimo sąnaudos</t>
  </si>
  <si>
    <t>2.2.</t>
  </si>
  <si>
    <t>Dumblo tvarkymo paslaugų pirkimo sąnaudos</t>
  </si>
  <si>
    <t>3.</t>
  </si>
  <si>
    <t>Elektros energijos sąnaudos</t>
  </si>
  <si>
    <t>3.1.</t>
  </si>
  <si>
    <t>3.2.</t>
  </si>
  <si>
    <t>4.</t>
  </si>
  <si>
    <t>Technologinių medžiagų ir technologinio kuro sąnaudos</t>
  </si>
  <si>
    <t>4.1.</t>
  </si>
  <si>
    <t>4.2.</t>
  </si>
  <si>
    <t>5.</t>
  </si>
  <si>
    <t>Kuro transportui sąnaudos</t>
  </si>
  <si>
    <t>5.1.</t>
  </si>
  <si>
    <t>5.2.</t>
  </si>
  <si>
    <t>6.</t>
  </si>
  <si>
    <t>Šilumos energijos sąnaudos</t>
  </si>
  <si>
    <t>6.1.</t>
  </si>
  <si>
    <t>7.</t>
  </si>
  <si>
    <t>Einamojo remonto ir aptarnavimo sąnaudos</t>
  </si>
  <si>
    <t>7.1.</t>
  </si>
  <si>
    <t>7.2.</t>
  </si>
  <si>
    <t>7.3.</t>
  </si>
  <si>
    <t>7.4.</t>
  </si>
  <si>
    <t>7.5.</t>
  </si>
  <si>
    <t>8.</t>
  </si>
  <si>
    <t>9.</t>
  </si>
  <si>
    <t>Personalo sąnaudos</t>
  </si>
  <si>
    <t>9.1.</t>
  </si>
  <si>
    <t>9.2.</t>
  </si>
  <si>
    <t>9.3.</t>
  </si>
  <si>
    <t>9.4.</t>
  </si>
  <si>
    <t>10.</t>
  </si>
  <si>
    <t>Mokesčių sąnaudos</t>
  </si>
  <si>
    <t>10.1.</t>
  </si>
  <si>
    <t>10.2.</t>
  </si>
  <si>
    <t>10.3.</t>
  </si>
  <si>
    <t>10.4.</t>
  </si>
  <si>
    <t>10.5.</t>
  </si>
  <si>
    <t>11.</t>
  </si>
  <si>
    <t>Finansinės sąnaudos</t>
  </si>
  <si>
    <t>11.1.</t>
  </si>
  <si>
    <t>11.2.</t>
  </si>
  <si>
    <t>12.</t>
  </si>
  <si>
    <t>Administracinės sąnaudos</t>
  </si>
  <si>
    <t>12.1.</t>
  </si>
  <si>
    <t>12.2.</t>
  </si>
  <si>
    <t>12.3.</t>
  </si>
  <si>
    <t>12.4.</t>
  </si>
  <si>
    <t>12.5.</t>
  </si>
  <si>
    <t>12.6.</t>
  </si>
  <si>
    <t>12.7.</t>
  </si>
  <si>
    <t>12.8.</t>
  </si>
  <si>
    <t>12.9.</t>
  </si>
  <si>
    <t>12.10.</t>
  </si>
  <si>
    <t>12.11.</t>
  </si>
  <si>
    <t>12.12.</t>
  </si>
  <si>
    <t>12.13.</t>
  </si>
  <si>
    <t>12.14.</t>
  </si>
  <si>
    <t>Paskirstomosios draudimo sąnaudos</t>
  </si>
  <si>
    <t>12.15.</t>
  </si>
  <si>
    <t>13.</t>
  </si>
  <si>
    <t>14.</t>
  </si>
  <si>
    <t>Kitos sąnaudos</t>
  </si>
  <si>
    <t>14.1.</t>
  </si>
  <si>
    <t>14.2.</t>
  </si>
  <si>
    <t>14.3.</t>
  </si>
  <si>
    <t>14.4.</t>
  </si>
  <si>
    <t>14.5.</t>
  </si>
  <si>
    <t>14.6.</t>
  </si>
  <si>
    <t>14.7.</t>
  </si>
  <si>
    <t>-</t>
  </si>
  <si>
    <t>3 priedas</t>
  </si>
  <si>
    <t>Sąnaudų grupės ir pogrupio numeris.</t>
  </si>
  <si>
    <t>Sąnaudų grupės ir pogrupio pavadinimas pagal RVA 4 priedą</t>
  </si>
  <si>
    <t>DK sąnaudų sąskaitų ir/arba dimensijų (arba jų kombinacijų) kuriose ataskaitiniu laikotarpiu apskaitytos B stulpelyje nurodyto sąnaudų pogrupio sąnaudos, numeriai ir/arba pavadinimai ARBA nuoroda į RAS aprašo dalį, kurioje pateikiama tokia informacija.</t>
  </si>
  <si>
    <t>Jeigu vieno sąnaudų pogrupio sąnaudos apskaitomis keliose DK sąskaitose (dimensijose), jos nurodomos keliose eilutėse, t.y. ta pati DK sąskaita (dimensija) gali kartotis tiek kartų kiek reikia.</t>
  </si>
  <si>
    <t>DK sąnaudų sąskaitų ir/arba dimensijų (arba jų kombinacijų), nurodytų C stulpelyje ir atitinkančių B stulpelio sąnaudų pogrupį, ataskaitinio laikotarpio sąnaudų suma. Stulpelio duomenys turi sutapti su DK ir FA sąnaudų duomenimis.</t>
  </si>
  <si>
    <t>Sąnaudų grupavimo koregavimai, skirti atskleisti:</t>
  </si>
  <si>
    <t>1) DK ir RVA sąnaudų grupių sąsajų, nurodytų RAS apraše korekcijas (jei tokios atliktos ruošiant ataskaitinio laikotarpio RVA). Jei sąsajos atitinka RAS aprašą, koregavimai neatliekami.</t>
  </si>
  <si>
    <t>2) sąnaudų sumos pasikeitimą dėl specifinių sąnaudų apskaitos skirtumų, pvz., turto nusidėvėjimo skaičiavimo, dalies ilgalaikio turto pripažinimo sąnaudomis reguliavimo apskaitoje ir pan. Koregavimų kiekis nėra ribojamas, tačiau koregavimų logika turi būti atskleista.</t>
  </si>
  <si>
    <t>K1 ir K2 koregavimuose atskleidžiamas turto nusidėvėjimo sąnaudų koregavimas, t.y. (K1) buhalterinių nusidėvėjimo sąnaudų eliminavimas ir (K2) perskaičiuotų RAS nusidėvėjimo sąnaudų įkėlimas.</t>
  </si>
  <si>
    <t>Bendru atveju koregavimų stulpelių suma turi būti lygi nuliui.</t>
  </si>
  <si>
    <t>Įterpiama tiek koregavimų stulpelių, kiek reikalinga koregavimams atskleisti.</t>
  </si>
  <si>
    <t>Stulpelių D ir E suma. Stulpelio duomenys turi sutapti su RVA duomenimis.</t>
  </si>
  <si>
    <t>RVA priedai, su kurių duomenimis turi sutapti F stulpelio duomenys.</t>
  </si>
  <si>
    <t>E stulpelyje atskleistų koregavimų numeriai.</t>
  </si>
  <si>
    <t>E stulpelyje atskleistų koregavimų turinio ir tikslo aprašymas.</t>
  </si>
  <si>
    <t>Reguliuojamosios veiklos ataskaitų patikros techninės užduoties 6.3 priedas</t>
  </si>
  <si>
    <t>NEPASKIRSTOMŲ SĄNAUDŲ SUVESTINĖ</t>
  </si>
  <si>
    <t>NEPASKIRSTOMŲ SĄNAUDŲ POGRUPIS</t>
  </si>
  <si>
    <t>DK SĄSKAITOS / DIMENSIJOS</t>
  </si>
  <si>
    <t>NEPASKIRSTOMŲ SĄNAUDŲ SUMA</t>
  </si>
  <si>
    <t>RVA SĄNAUDŲ  POGRUPIS</t>
  </si>
  <si>
    <t>Modelio nepaskirstomų sąnaudų pogrupiai</t>
  </si>
  <si>
    <t>RVA 3 PRIEDAS</t>
  </si>
  <si>
    <t>1. Beviltiškos skolos, baudos, delspinigiai</t>
  </si>
  <si>
    <t xml:space="preserve">
RVA 3 PR.</t>
  </si>
  <si>
    <t>2. 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t>
  </si>
  <si>
    <t>3. Tantjemų išmokos</t>
  </si>
  <si>
    <t>4. Narystės, stojamųjų įmokų sąnaudos, išskyrus sąnaudas dėl teisės aktuose numatyto privalomo dalyvavimo, tiesiogiai susijusio su reguliuojamu verslo vienetu</t>
  </si>
  <si>
    <t>5. Patirtos palūkanų ir kitos finansinės-investicinės veiklos sąnaudos</t>
  </si>
  <si>
    <t>6. Komandiruočių, personalo mokymo sąnaudos (išskyrus tas, kurios yra būtinos reguliuojamai veiklai vykdyti)</t>
  </si>
  <si>
    <t>7. reklamos, viešųjų ryšių, rinkodaros, konsultacijų, tyrimų sąnaudos (išskyrus tas, kurios yra būtinos reguliuojamai veiklai vykdyti)</t>
  </si>
  <si>
    <t>8. 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t>
  </si>
  <si>
    <t>9. Nebaigtos statybos ilgalaikio turto sąnaudos</t>
  </si>
  <si>
    <t>14. 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t>
  </si>
  <si>
    <t>16. 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t>
  </si>
  <si>
    <t>17. Sąnaudos, susijusias su Ūkio subjekto įvaizdžio kūrimo tikslais, atidėjinių, valdybos narių atlyginimų, salių nuomos, svečių maitinimo ir kitos panašaus pobūdžio sąnaudos</t>
  </si>
  <si>
    <t>NEP20.Atidėjinių sąnaudos</t>
  </si>
  <si>
    <t>20. Nurašyto į sąnaudas ilgalaikio turto vertė</t>
  </si>
  <si>
    <t>21. Reprezentacijos sąnaudos</t>
  </si>
  <si>
    <t>Kitos nepaskirstomosios sąnaudos (Nusidėvėjimo sąnaudų skirtumas)</t>
  </si>
  <si>
    <t>Kitos nepaskirstomosios sąnaudos (kita)</t>
  </si>
  <si>
    <t>Nusidėvėjimo skirtumas</t>
  </si>
  <si>
    <t>Nepaskirstomų sąnaudų pogrupis pagal Aprašo 27 punkto papunktį.</t>
  </si>
  <si>
    <t>DK sąnaudų sąskaitų, kuriose apskaitomos konkrečios nepaskirstomos sąnaudos, numeriai (nurodoma ir tais atvejais, kai D stulpelio reikšmė lygi 0 arba ne visa DK sąskaita, o tik jos dalis priskiriama nepaskirstomoms sąnaudoms)</t>
  </si>
  <si>
    <t>Ataskaitinio laikotarpio nepaskirstomų sąnaudų suma, atitinkanti DK ir RVA priedų duomenis.</t>
  </si>
  <si>
    <t>RVA sąnaudų pogrupis (-iai), kur ataskaitiniu laikotarpiu apskaitytos nepaskirstomos sąnaudos.</t>
  </si>
  <si>
    <t>RVA priedai, su kurių duomenimis turi sutapti D stulpelio duomenys.</t>
  </si>
  <si>
    <t>Reguliuojamosios veiklos ataskaitų patikros techninės užduoties 6.4 priedas</t>
  </si>
  <si>
    <t>PIRMINIO PRISKYRIMO SUVESTINĖ</t>
  </si>
  <si>
    <t>SĄNAUDŲ KATEGORIJA</t>
  </si>
  <si>
    <t>SĄNAUDŲ PIRMINIS PRISKYRIMAS</t>
  </si>
  <si>
    <t>DK (DIMENSIJOS) SĄSAJA</t>
  </si>
  <si>
    <t>DK SUMA</t>
  </si>
  <si>
    <t>RVA 3-4 PRIEDAS</t>
  </si>
  <si>
    <t>Tiesioginės sąnaudos</t>
  </si>
  <si>
    <t>Apskaitos veikla</t>
  </si>
  <si>
    <t xml:space="preserve">2. Apskaitos veikla </t>
  </si>
  <si>
    <t>RVA 4 PR.</t>
  </si>
  <si>
    <t>Geriamojo vandens tiekimas</t>
  </si>
  <si>
    <t xml:space="preserve">3.1. Geriamojo vandens gavyba </t>
  </si>
  <si>
    <t>3.2. Geriamojo vandens ruošimas</t>
  </si>
  <si>
    <t>3.3. Geriamojo vandens pristatymas</t>
  </si>
  <si>
    <t>Nuotekų tvarkymas</t>
  </si>
  <si>
    <t>4.1. Nuotekų surinkimas</t>
  </si>
  <si>
    <t>4.2. Nuotekų valymas</t>
  </si>
  <si>
    <t>4.3. Nuotekų dumblo tvarkymas</t>
  </si>
  <si>
    <t>Paviršinių nuotekų tvarkymas</t>
  </si>
  <si>
    <t>5. Paviršinių nuotekų tvarkymas (tik esant atskirai paviršinių nuotekų tvarkymo sistemai)</t>
  </si>
  <si>
    <t>Kitos reguliuojamosios veiklos verslo vienetas</t>
  </si>
  <si>
    <t>6. Kitos reguliuojamosios veiklos verslo vienetas</t>
  </si>
  <si>
    <t>Kitos veiklos (nereguliuojamosios veiklos) verslo vienetas</t>
  </si>
  <si>
    <t>7. Kitos veiklos (nereguliuojamosios veiklos) verslo vienetas</t>
  </si>
  <si>
    <t>Bendrosios sąnaudos</t>
  </si>
  <si>
    <t>Nepaskirstomos sąnaudos</t>
  </si>
  <si>
    <t>Nepriskirta*</t>
  </si>
  <si>
    <t>(netaikoma)</t>
  </si>
  <si>
    <t>FA</t>
  </si>
  <si>
    <t>Sąnaudų kategorija.</t>
  </si>
  <si>
    <t>Pirminis priskyrimas: Įmonės teikiamų paslaugų sąrašas (tiesioginės sąnaudos), netiesioginių sąnaudų grupė (netiesioginės sąnaudos), bendro veiklos palaikymo sąnaudos (bendrosios sąnaudos), nepaskirstomos sąnaudos.</t>
  </si>
  <si>
    <t>Įmonė gali įsiterpti papildomų eilučių, kiek tai reikalinga pirminio priskyrimo informacijai atskleisti.</t>
  </si>
  <si>
    <t>Bendru atveju turi atitikti RAS aprašo informaciją.</t>
  </si>
  <si>
    <t>DK sąnaudų sąskaitų ir/arba dimensijų (arba jų kombinacijų) numeriai, naudojami Įmonės apskaitoje pirminiam sąnaudų priskyrimui ARBA nuoroda į RAS aprašo dalį, kurioje pateikiama tokia informacija.</t>
  </si>
  <si>
    <t>1 pvz., Įmonės, naudojančios DK dimensijas, pateikia DK ir/ arba DK dimensijų (pvz., kaštų centrų, vidinių padalinių) numerius</t>
  </si>
  <si>
    <t>2 pvz., Įmonės, nenaudojančios DK dimensijų, pateikia DK sąskaitų numerius</t>
  </si>
  <si>
    <t xml:space="preserve">DK sąnaudų sąskaitų ir/arba dimensijų (arba jų kombinacijų) , nurodytų C stulpelyje, ataskaitinio laikotarpio sąnaudų suma. Stulpelio duomenys turi sutapti su DK ir FA sąnaudų duomenimis. </t>
  </si>
  <si>
    <t>Turi būti galimybė Įmonės apskaitos sistemoje aiškiai identifikuoti ir, esant poreikiui, detalizuoti kiekvieną, D stulpelyje nurodytą, sumą, pvz., formuojant DK sąskaitų (dimensijų) ataskaitą</t>
  </si>
  <si>
    <t>Sąnaudų priskyrimo koregavimai, skirti atskleisti:</t>
  </si>
  <si>
    <t>1) sąnaudų pirminio priskyrimo korekcijas (jei tokios atliktos ruošiant ataskaitinio laikotarpio RVA). Jei pirminis priskyrimas atitinka RAS aprašą, koregavimai neatliekami.</t>
  </si>
  <si>
    <t>K1 ir K2 koregavimuose atskleidžiamas turto nusidėvėjimo sąnaudų koregavimas, t.y. (K1) buhalterinių nusidėvėjimo sąnaudų eliminavimas ir (K2) perskaičiuotų RAS nusidėvėjimo sąnaudų įkėlimas bei nusidėvėjimo skirtumo atskleidimas nepaskirstomose sąnaudose.</t>
  </si>
  <si>
    <t>Stulpelių D ir E suma</t>
  </si>
  <si>
    <t>Stulpelio duomenys turi sutapti su RVA duomenimis.</t>
  </si>
  <si>
    <t>* - eilutėje "Nepriskirta" pateikiama sąnaudų suma, kuriai ataskaitinio laikotarpio metu nebuvo priskirtas DK (dimensija) sąsajos požymis. Ši suma priskiriama (atskleidžiama) per koregavimus E stulpelyje.</t>
  </si>
  <si>
    <t>PASKIRSTYMO KRITERIJŲ PATIKRA</t>
  </si>
  <si>
    <t>A DALIS. PASKIRSTYMO KRITERIJŲ SĄRAŠAS</t>
  </si>
  <si>
    <t>NETIESIOGINIŲ SĄNAUDŲ GRUPĖS</t>
  </si>
  <si>
    <t>Nešiklis, mato vnt.</t>
  </si>
  <si>
    <t>Nešiklio reikšmė, iš viso</t>
  </si>
  <si>
    <t>IŠ VISO</t>
  </si>
  <si>
    <t>Bendrosios sąnaudos ne nusidėvėjimas</t>
  </si>
  <si>
    <t>Bendrosios sąnaudos nusidėvėjimas</t>
  </si>
  <si>
    <t>B DALIS. PASKIRSTYMO PATIKRINIMAS</t>
  </si>
  <si>
    <t>Sąnaudų iš viso</t>
  </si>
  <si>
    <t>RVA 4 PRIEDAS</t>
  </si>
  <si>
    <t>Netiesioginės sąnaudos (iš viso)</t>
  </si>
  <si>
    <t>4 priedas (netiesioginės)</t>
  </si>
  <si>
    <t>Bendrosios sąnaudos ne nusidėvėjimas 4 priedas</t>
  </si>
  <si>
    <t>Netiesioginių sąnaudų grupių sąrašas. Papildomai atskira eilute nurodomos Bendrosios sąnaudos.</t>
  </si>
  <si>
    <t>Įmonės ataskaitiniu laikotarpiu naudotų paskirstymo kriterijų sąrašas: pavadinimas ir mato vienetas.</t>
  </si>
  <si>
    <t>Turi atitikti RAS aprašo informaciją.</t>
  </si>
  <si>
    <t>Turi atitikti kartu su RVA teikiamo Paskirstymo kriterijų sąrašo informaciją.</t>
  </si>
  <si>
    <t>Įmonės ataskaitiniu laikotarpiu naudotų paskirstymo kriterijų suminės reikšmės</t>
  </si>
  <si>
    <t>Turi sutapti su D stulpelių suma.</t>
  </si>
  <si>
    <t>Įmonės ataskaitiniu laikotarpiu naudotų paskirstymo kriterijų reikšmės kiekvienai paslaugai konkrečioje sistemoje.</t>
  </si>
  <si>
    <t>Sąnaudų centrui priskirta sąnaudų suma, kuri skirstoma naudojant paskirstymo kriterijus.</t>
  </si>
  <si>
    <t>Kiekvieno sąnaudų centro suma turi sutapti su RVA informacija.</t>
  </si>
  <si>
    <t>Kiekvienos netiesioginių sąnaudų grupės suma, paskirstyta konkrečiai paslaugai konkrečioje sistemoje, naudojant paskirstymo kriterijus</t>
  </si>
  <si>
    <t>Turi atitikti E stulpelio dalį, lygią D stulelyje nurodytai paskirstymo kriterijaus reikšmei (F = E ÷ C × D)</t>
  </si>
  <si>
    <t>F stulpelio duomenys paslaugų lygmeniu turi sutapti su RVA duomenimis.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</si>
</sst>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0.0;\-"/>
    <numFmt numFmtId="165" formatCode="#,##0;\-#,##0;\-"/>
    <numFmt numFmtId="166" formatCode="#,##0.00;\-#,##0.00;\-"/>
  </numFmts>
  <fonts count="27" x14ac:knownFonts="1">
    <font>
      <sz val="11"/>
      <color theme="1"/>
      <name val="Calibri"/>
      <family val="2"/>
      <charset val="186"/>
      <scheme val="minor"/>
    </font>
    <font>
      <sz val="11"/>
      <color theme="1"/>
      <name val="Calibri"/>
      <family val="2"/>
      <charset val="186"/>
      <scheme val="minor"/>
    </font>
    <font>
      <sz val="10"/>
      <color theme="1"/>
      <name val="Times New Roman"/>
      <family val="1"/>
    </font>
    <font>
      <b/>
      <sz val="10"/>
      <color theme="1"/>
      <name val="Times New Roman"/>
      <family val="1"/>
    </font>
    <font>
      <sz val="10"/>
      <color theme="1"/>
      <name val="Arial"/>
      <family val="2"/>
    </font>
    <font>
      <sz val="10"/>
      <color theme="1"/>
      <name val="Times New Roman"/>
      <family val="1"/>
      <charset val="186"/>
    </font>
    <font>
      <b/>
      <sz val="10"/>
      <color theme="1"/>
      <name val="Times New Roman"/>
      <family val="1"/>
      <charset val="186"/>
    </font>
    <font>
      <i/>
      <sz val="10"/>
      <color theme="1"/>
      <name val="Times New Roman"/>
      <family val="1"/>
      <charset val="186"/>
    </font>
    <font>
      <b/>
      <sz val="8"/>
      <color theme="1"/>
      <name val="Times New Roman"/>
      <family val="1"/>
    </font>
    <font>
      <sz val="8"/>
      <color theme="1"/>
      <name val="Times New Roman"/>
      <family val="1"/>
    </font>
    <font>
      <sz val="8"/>
      <color theme="1"/>
      <name val="Arial"/>
      <family val="2"/>
    </font>
    <font>
      <b/>
      <i/>
      <sz val="10"/>
      <color theme="1"/>
      <name val="Times New Roman"/>
      <family val="1"/>
      <charset val="186"/>
    </font>
    <font>
      <i/>
      <sz val="10"/>
      <color theme="1"/>
      <name val="Times New Roman"/>
      <family val="1"/>
    </font>
    <font>
      <sz val="11"/>
      <color theme="1"/>
      <name val="Times New Roman"/>
      <family val="1"/>
    </font>
    <font>
      <sz val="10"/>
      <color rgb="FF000000"/>
      <name val="Times New Roman"/>
      <family val="1"/>
    </font>
    <font>
      <b/>
      <sz val="10"/>
      <color rgb="FF000000"/>
      <name val="Times New Roman"/>
      <family val="1"/>
    </font>
    <font>
      <b/>
      <sz val="9"/>
      <color indexed="81"/>
      <name val="Tahoma"/>
      <family val="2"/>
      <charset val="186"/>
    </font>
    <font>
      <sz val="9"/>
      <color indexed="81"/>
      <name val="Tahoma"/>
      <family val="2"/>
      <charset val="186"/>
    </font>
    <font>
      <sz val="10"/>
      <name val="Times New Roman"/>
      <family val="1"/>
    </font>
    <font>
      <b/>
      <sz val="10"/>
      <name val="Times New Roman"/>
      <family val="1"/>
      <charset val="186"/>
    </font>
    <font>
      <b/>
      <sz val="10"/>
      <color indexed="8"/>
      <name val="Times New Roman"/>
      <family val="1"/>
    </font>
    <font>
      <b/>
      <sz val="10"/>
      <name val="Times New Roman"/>
      <family val="1"/>
    </font>
    <font>
      <b/>
      <sz val="10"/>
      <color indexed="8"/>
      <name val="Times New Roman"/>
      <family val="1"/>
      <charset val="186"/>
    </font>
    <font>
      <sz val="10"/>
      <color indexed="8"/>
      <name val="Times New Roman"/>
      <family val="1"/>
    </font>
    <font>
      <sz val="10"/>
      <name val="Times New Roman"/>
      <family val="1"/>
      <charset val="186"/>
    </font>
    <font>
      <i/>
      <sz val="10"/>
      <color indexed="8"/>
      <name val="Times New Roman"/>
      <family val="1"/>
      <charset val="186"/>
    </font>
    <font>
      <sz val="10"/>
      <color indexed="8"/>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cellStyleXfs>
  <cellXfs count="306">
    <xf numFmtId="0" fontId="0" fillId="0" borderId="0" xfId="0"/>
    <xf numFmtId="0" fontId="2" fillId="2" borderId="0" xfId="0" applyFont="1" applyFill="1"/>
    <xf numFmtId="0" fontId="2" fillId="2" borderId="0" xfId="0" applyFont="1" applyFill="1" applyAlignment="1">
      <alignment horizontal="left" vertical="center" wrapText="1"/>
    </xf>
    <xf numFmtId="0" fontId="2" fillId="2" borderId="0" xfId="0" applyFont="1" applyFill="1" applyAlignment="1">
      <alignment vertical="center" wrapText="1"/>
    </xf>
    <xf numFmtId="0" fontId="3" fillId="2" borderId="0" xfId="0" applyFont="1" applyFill="1"/>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2" borderId="0" xfId="0" applyFont="1" applyFill="1"/>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2" fillId="2" borderId="1" xfId="0" applyFont="1" applyFill="1" applyBorder="1" applyAlignment="1">
      <alignment vertical="center"/>
    </xf>
    <xf numFmtId="0" fontId="5" fillId="2" borderId="1" xfId="0" applyFont="1" applyFill="1" applyBorder="1" applyAlignment="1">
      <alignment horizontal="center"/>
    </xf>
    <xf numFmtId="4" fontId="3" fillId="2" borderId="3" xfId="0" applyNumberFormat="1" applyFont="1" applyFill="1" applyBorder="1" applyAlignment="1">
      <alignment horizontal="right" vertical="center"/>
    </xf>
    <xf numFmtId="4" fontId="5" fillId="2" borderId="1" xfId="0" applyNumberFormat="1" applyFont="1" applyFill="1" applyBorder="1" applyAlignment="1">
      <alignment horizontal="center" vertical="center"/>
    </xf>
    <xf numFmtId="164" fontId="5" fillId="2" borderId="3" xfId="0" applyNumberFormat="1" applyFont="1" applyFill="1" applyBorder="1" applyAlignment="1">
      <alignment horizontal="right" vertical="center"/>
    </xf>
    <xf numFmtId="164" fontId="6" fillId="2" borderId="3"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2" fillId="3" borderId="1" xfId="0" applyFont="1" applyFill="1" applyBorder="1" applyAlignment="1">
      <alignment horizontal="center"/>
    </xf>
    <xf numFmtId="0" fontId="2" fillId="3" borderId="1" xfId="0" applyFont="1" applyFill="1" applyBorder="1" applyAlignment="1">
      <alignment horizontal="left" wrapText="1"/>
    </xf>
    <xf numFmtId="4" fontId="3" fillId="2" borderId="4" xfId="0" applyNumberFormat="1" applyFont="1" applyFill="1" applyBorder="1" applyAlignment="1">
      <alignment horizontal="right" vertical="center"/>
    </xf>
    <xf numFmtId="164" fontId="5" fillId="2" borderId="4" xfId="0" applyNumberFormat="1" applyFont="1" applyFill="1" applyBorder="1" applyAlignment="1">
      <alignment horizontal="right" vertical="center"/>
    </xf>
    <xf numFmtId="164" fontId="6" fillId="2" borderId="4" xfId="0" applyNumberFormat="1" applyFont="1" applyFill="1" applyBorder="1" applyAlignment="1">
      <alignment horizontal="right" vertical="center"/>
    </xf>
    <xf numFmtId="0" fontId="2" fillId="3" borderId="4" xfId="0" applyFont="1" applyFill="1" applyBorder="1" applyAlignment="1">
      <alignment horizontal="center" vertical="center" wrapText="1"/>
    </xf>
    <xf numFmtId="4" fontId="3" fillId="2" borderId="5" xfId="0" applyNumberFormat="1" applyFont="1" applyFill="1" applyBorder="1" applyAlignment="1">
      <alignment horizontal="right" vertical="center"/>
    </xf>
    <xf numFmtId="164" fontId="5" fillId="2" borderId="5" xfId="0" applyNumberFormat="1" applyFont="1" applyFill="1" applyBorder="1" applyAlignment="1">
      <alignment horizontal="right" vertical="center"/>
    </xf>
    <xf numFmtId="164" fontId="6" fillId="2" borderId="5" xfId="0" applyNumberFormat="1" applyFont="1" applyFill="1" applyBorder="1" applyAlignment="1">
      <alignment horizontal="right" vertical="center"/>
    </xf>
    <xf numFmtId="0" fontId="2" fillId="3" borderId="4" xfId="0" applyFont="1" applyFill="1" applyBorder="1" applyAlignment="1">
      <alignment vertical="center"/>
    </xf>
    <xf numFmtId="4" fontId="3" fillId="2" borderId="1" xfId="0" applyNumberFormat="1" applyFont="1" applyFill="1" applyBorder="1" applyAlignment="1">
      <alignment vertical="center"/>
    </xf>
    <xf numFmtId="164" fontId="5" fillId="2" borderId="1" xfId="0" applyNumberFormat="1" applyFont="1" applyFill="1" applyBorder="1" applyAlignment="1">
      <alignment vertical="center"/>
    </xf>
    <xf numFmtId="4" fontId="3" fillId="2" borderId="3" xfId="0" applyNumberFormat="1" applyFont="1" applyFill="1" applyBorder="1" applyAlignment="1">
      <alignment horizontal="center" vertical="center"/>
    </xf>
    <xf numFmtId="164" fontId="6" fillId="2" borderId="3" xfId="0" applyNumberFormat="1" applyFont="1" applyFill="1" applyBorder="1" applyAlignment="1">
      <alignment horizontal="center" vertical="center"/>
    </xf>
    <xf numFmtId="4" fontId="3" fillId="2" borderId="4" xfId="0" applyNumberFormat="1" applyFont="1" applyFill="1" applyBorder="1" applyAlignment="1">
      <alignment horizontal="center" vertical="center"/>
    </xf>
    <xf numFmtId="164" fontId="6" fillId="2" borderId="4" xfId="0" applyNumberFormat="1" applyFont="1" applyFill="1" applyBorder="1" applyAlignment="1">
      <alignment horizontal="center" vertical="center"/>
    </xf>
    <xf numFmtId="4" fontId="3" fillId="2" borderId="5" xfId="0" applyNumberFormat="1" applyFont="1" applyFill="1" applyBorder="1" applyAlignment="1">
      <alignment horizontal="center" vertical="center"/>
    </xf>
    <xf numFmtId="164" fontId="5" fillId="2" borderId="5" xfId="0" applyNumberFormat="1" applyFont="1" applyFill="1" applyBorder="1" applyAlignment="1">
      <alignment horizontal="right" vertical="center"/>
    </xf>
    <xf numFmtId="164" fontId="6" fillId="2" borderId="5" xfId="0" applyNumberFormat="1" applyFont="1" applyFill="1" applyBorder="1" applyAlignment="1">
      <alignment horizontal="center" vertical="center"/>
    </xf>
    <xf numFmtId="0" fontId="3" fillId="2" borderId="1" xfId="0" applyFont="1" applyFill="1" applyBorder="1" applyAlignment="1">
      <alignment vertical="center"/>
    </xf>
    <xf numFmtId="0" fontId="3" fillId="0" borderId="1" xfId="0" applyFont="1" applyBorder="1" applyAlignment="1">
      <alignment vertical="center"/>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3" fillId="3" borderId="1" xfId="0" applyFont="1" applyFill="1" applyBorder="1" applyAlignment="1">
      <alignment horizontal="right" vertical="center"/>
    </xf>
    <xf numFmtId="4" fontId="3" fillId="3" borderId="1" xfId="0" applyNumberFormat="1" applyFont="1" applyFill="1" applyBorder="1" applyAlignment="1">
      <alignment horizontal="right" vertical="center"/>
    </xf>
    <xf numFmtId="0" fontId="2" fillId="2" borderId="0" xfId="0" applyFont="1" applyFill="1" applyAlignment="1">
      <alignment horizontal="right"/>
    </xf>
    <xf numFmtId="4" fontId="2" fillId="2" borderId="1" xfId="0" applyNumberFormat="1" applyFont="1" applyFill="1" applyBorder="1"/>
    <xf numFmtId="0" fontId="7" fillId="2" borderId="0" xfId="0" applyFont="1" applyFill="1" applyAlignment="1">
      <alignment horizontal="right"/>
    </xf>
    <xf numFmtId="164" fontId="7" fillId="2" borderId="1" xfId="0" applyNumberFormat="1" applyFont="1" applyFill="1" applyBorder="1" applyAlignment="1">
      <alignment vertical="center"/>
    </xf>
    <xf numFmtId="0" fontId="8" fillId="2" borderId="0" xfId="0" applyFont="1" applyFill="1"/>
    <xf numFmtId="0" fontId="9" fillId="2" borderId="0" xfId="0" applyFont="1" applyFill="1"/>
    <xf numFmtId="0" fontId="3" fillId="2" borderId="6" xfId="0" applyFont="1" applyFill="1" applyBorder="1" applyAlignment="1">
      <alignment horizontal="center"/>
    </xf>
    <xf numFmtId="0" fontId="3" fillId="2" borderId="7" xfId="0" applyFont="1" applyFill="1" applyBorder="1"/>
    <xf numFmtId="0" fontId="10" fillId="2" borderId="7" xfId="0" applyFont="1" applyFill="1" applyBorder="1"/>
    <xf numFmtId="0" fontId="10" fillId="2" borderId="8" xfId="0" applyFont="1" applyFill="1" applyBorder="1"/>
    <xf numFmtId="0" fontId="10" fillId="2" borderId="0" xfId="0" applyFont="1" applyFill="1"/>
    <xf numFmtId="0" fontId="2" fillId="2" borderId="9" xfId="0" applyFont="1" applyFill="1" applyBorder="1" applyAlignment="1">
      <alignment horizontal="center"/>
    </xf>
    <xf numFmtId="0" fontId="10" fillId="2" borderId="10" xfId="0" applyFont="1" applyFill="1" applyBorder="1"/>
    <xf numFmtId="0" fontId="9" fillId="2" borderId="10" xfId="0" applyFont="1" applyFill="1" applyBorder="1"/>
    <xf numFmtId="0" fontId="2" fillId="2" borderId="10" xfId="0" applyFont="1" applyFill="1" applyBorder="1"/>
    <xf numFmtId="0" fontId="2" fillId="2" borderId="11" xfId="0" applyFont="1" applyFill="1" applyBorder="1" applyAlignment="1">
      <alignment horizontal="center"/>
    </xf>
    <xf numFmtId="0" fontId="2" fillId="2" borderId="12" xfId="0" applyFont="1" applyFill="1" applyBorder="1"/>
    <xf numFmtId="0" fontId="10" fillId="2" borderId="12" xfId="0" applyFont="1" applyFill="1" applyBorder="1"/>
    <xf numFmtId="0" fontId="10" fillId="2" borderId="13" xfId="0" applyFont="1" applyFill="1" applyBorder="1"/>
    <xf numFmtId="0" fontId="2" fillId="2" borderId="0" xfId="0" applyFont="1" applyFill="1" applyAlignment="1">
      <alignment wrapText="1"/>
    </xf>
    <xf numFmtId="0" fontId="6" fillId="3" borderId="1" xfId="0" applyFont="1" applyFill="1" applyBorder="1" applyAlignment="1">
      <alignment horizontal="center"/>
    </xf>
    <xf numFmtId="0" fontId="5" fillId="2" borderId="1" xfId="0" applyFont="1" applyFill="1" applyBorder="1" applyAlignment="1">
      <alignment horizontal="left" vertical="center"/>
    </xf>
    <xf numFmtId="165" fontId="6" fillId="2" borderId="1" xfId="0" applyNumberFormat="1" applyFont="1" applyFill="1" applyBorder="1" applyAlignment="1">
      <alignment vertical="center"/>
    </xf>
    <xf numFmtId="165" fontId="2" fillId="2" borderId="1" xfId="0" applyNumberFormat="1" applyFont="1" applyFill="1" applyBorder="1" applyAlignment="1">
      <alignment horizontal="center" vertical="center"/>
    </xf>
    <xf numFmtId="165" fontId="5" fillId="2" borderId="1" xfId="0" applyNumberFormat="1" applyFont="1" applyFill="1" applyBorder="1" applyAlignment="1">
      <alignment vertical="center"/>
    </xf>
    <xf numFmtId="0" fontId="2" fillId="3" borderId="1" xfId="0" applyFont="1" applyFill="1" applyBorder="1"/>
    <xf numFmtId="0" fontId="3" fillId="3" borderId="1" xfId="0" applyFont="1" applyFill="1" applyBorder="1" applyAlignment="1">
      <alignment vertical="center"/>
    </xf>
    <xf numFmtId="49" fontId="5" fillId="3" borderId="1" xfId="0" applyNumberFormat="1" applyFont="1" applyFill="1" applyBorder="1" applyAlignment="1">
      <alignment horizontal="left" vertical="center"/>
    </xf>
    <xf numFmtId="165" fontId="6" fillId="3" borderId="1" xfId="0" applyNumberFormat="1" applyFont="1" applyFill="1" applyBorder="1" applyAlignment="1">
      <alignment horizontal="right" vertical="center"/>
    </xf>
    <xf numFmtId="165" fontId="2" fillId="3" borderId="1" xfId="0" applyNumberFormat="1" applyFont="1" applyFill="1" applyBorder="1" applyAlignment="1">
      <alignment horizontal="center" vertical="center"/>
    </xf>
    <xf numFmtId="165" fontId="5" fillId="3" borderId="1" xfId="0" applyNumberFormat="1" applyFont="1" applyFill="1" applyBorder="1" applyAlignment="1">
      <alignment vertical="center"/>
    </xf>
    <xf numFmtId="165" fontId="6" fillId="3" borderId="1" xfId="0" applyNumberFormat="1" applyFont="1" applyFill="1" applyBorder="1" applyAlignment="1">
      <alignment vertical="center"/>
    </xf>
    <xf numFmtId="49" fontId="5" fillId="2" borderId="1" xfId="0" applyNumberFormat="1" applyFont="1" applyFill="1" applyBorder="1" applyAlignment="1">
      <alignment horizontal="left" vertical="center"/>
    </xf>
    <xf numFmtId="0" fontId="2" fillId="3" borderId="1" xfId="0" applyFont="1" applyFill="1" applyBorder="1" applyAlignment="1">
      <alignment wrapText="1"/>
    </xf>
    <xf numFmtId="0" fontId="2" fillId="2" borderId="3" xfId="0" applyFont="1" applyFill="1" applyBorder="1" applyAlignment="1">
      <alignment horizontal="left" vertical="center"/>
    </xf>
    <xf numFmtId="0" fontId="2" fillId="2" borderId="3" xfId="0" applyFont="1" applyFill="1" applyBorder="1" applyAlignment="1">
      <alignment horizontal="left" vertical="center" wrapText="1"/>
    </xf>
    <xf numFmtId="0" fontId="5" fillId="4" borderId="1" xfId="0" applyFont="1" applyFill="1" applyBorder="1" applyAlignment="1">
      <alignment horizontal="left" vertical="center"/>
    </xf>
    <xf numFmtId="165" fontId="2" fillId="2" borderId="3" xfId="0" applyNumberFormat="1" applyFont="1" applyFill="1" applyBorder="1" applyAlignment="1">
      <alignment horizontal="center" vertical="center"/>
    </xf>
    <xf numFmtId="165" fontId="5" fillId="2" borderId="3" xfId="0" applyNumberFormat="1" applyFont="1" applyFill="1" applyBorder="1" applyAlignment="1">
      <alignment horizontal="right" vertical="center"/>
    </xf>
    <xf numFmtId="165" fontId="6" fillId="2" borderId="3" xfId="0" applyNumberFormat="1" applyFont="1" applyFill="1" applyBorder="1" applyAlignment="1">
      <alignment horizontal="right" vertical="center"/>
    </xf>
    <xf numFmtId="0" fontId="2" fillId="2" borderId="4" xfId="0" applyFont="1" applyFill="1" applyBorder="1" applyAlignment="1">
      <alignment horizontal="left" vertical="center"/>
    </xf>
    <xf numFmtId="0" fontId="2" fillId="2" borderId="4" xfId="0" applyFont="1" applyFill="1" applyBorder="1" applyAlignment="1">
      <alignment horizontal="left" vertical="center" wrapText="1"/>
    </xf>
    <xf numFmtId="165" fontId="2" fillId="2" borderId="4" xfId="0" applyNumberFormat="1" applyFont="1" applyFill="1" applyBorder="1" applyAlignment="1">
      <alignment horizontal="center" vertical="center"/>
    </xf>
    <xf numFmtId="165" fontId="5" fillId="2" borderId="4" xfId="0" applyNumberFormat="1" applyFont="1" applyFill="1" applyBorder="1" applyAlignment="1">
      <alignment horizontal="right" vertical="center"/>
    </xf>
    <xf numFmtId="165" fontId="6" fillId="2" borderId="4" xfId="0" applyNumberFormat="1" applyFont="1" applyFill="1" applyBorder="1" applyAlignment="1">
      <alignment horizontal="right" vertical="center"/>
    </xf>
    <xf numFmtId="0" fontId="2" fillId="2" borderId="5" xfId="0" applyFont="1" applyFill="1" applyBorder="1" applyAlignment="1">
      <alignment horizontal="left" vertical="center"/>
    </xf>
    <xf numFmtId="0" fontId="2" fillId="2" borderId="5" xfId="0" applyFont="1" applyFill="1" applyBorder="1" applyAlignment="1">
      <alignment horizontal="left" vertical="center" wrapText="1"/>
    </xf>
    <xf numFmtId="165" fontId="2" fillId="2" borderId="5" xfId="0" applyNumberFormat="1" applyFont="1" applyFill="1" applyBorder="1" applyAlignment="1">
      <alignment horizontal="center" vertical="center"/>
    </xf>
    <xf numFmtId="165" fontId="5" fillId="2" borderId="5" xfId="0" applyNumberFormat="1" applyFont="1" applyFill="1" applyBorder="1" applyAlignment="1">
      <alignment horizontal="right" vertical="center"/>
    </xf>
    <xf numFmtId="165" fontId="6" fillId="2" borderId="5" xfId="0" applyNumberFormat="1" applyFont="1" applyFill="1" applyBorder="1" applyAlignment="1">
      <alignment horizontal="right" vertical="center"/>
    </xf>
    <xf numFmtId="165" fontId="5" fillId="2" borderId="3" xfId="0" applyNumberFormat="1" applyFont="1" applyFill="1" applyBorder="1" applyAlignment="1">
      <alignment horizontal="right" vertical="center"/>
    </xf>
    <xf numFmtId="165" fontId="5" fillId="2" borderId="3" xfId="0" applyNumberFormat="1" applyFont="1" applyFill="1" applyBorder="1" applyAlignment="1">
      <alignment horizontal="center" vertical="center"/>
    </xf>
    <xf numFmtId="165" fontId="5" fillId="2" borderId="4" xfId="0" applyNumberFormat="1" applyFont="1" applyFill="1" applyBorder="1" applyAlignment="1">
      <alignment horizontal="center" vertical="center"/>
    </xf>
    <xf numFmtId="165" fontId="5" fillId="2" borderId="5" xfId="0" applyNumberFormat="1" applyFont="1" applyFill="1" applyBorder="1" applyAlignment="1">
      <alignment horizontal="center" vertical="center"/>
    </xf>
    <xf numFmtId="0" fontId="5" fillId="4"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1" xfId="0" applyFont="1" applyFill="1" applyBorder="1" applyAlignment="1">
      <alignment vertical="center" wrapText="1"/>
    </xf>
    <xf numFmtId="0" fontId="2" fillId="2" borderId="3" xfId="0" applyFont="1" applyFill="1" applyBorder="1" applyAlignment="1">
      <alignment horizontal="left" vertical="center" wrapText="1"/>
    </xf>
    <xf numFmtId="165" fontId="6" fillId="2" borderId="1" xfId="0" applyNumberFormat="1" applyFont="1" applyFill="1" applyBorder="1" applyAlignment="1">
      <alignment horizontal="right" vertical="center"/>
    </xf>
    <xf numFmtId="0" fontId="3" fillId="2" borderId="3" xfId="0" applyFont="1" applyFill="1" applyBorder="1" applyAlignment="1">
      <alignment horizontal="left" vertical="center" wrapText="1"/>
    </xf>
    <xf numFmtId="0" fontId="3" fillId="2" borderId="3" xfId="0" applyFont="1" applyFill="1" applyBorder="1" applyAlignment="1">
      <alignment horizontal="left" vertical="center"/>
    </xf>
    <xf numFmtId="0" fontId="3" fillId="2" borderId="4"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left" vertical="center" wrapText="1"/>
    </xf>
    <xf numFmtId="0" fontId="3" fillId="2" borderId="5" xfId="0" applyFont="1" applyFill="1" applyBorder="1" applyAlignment="1">
      <alignment horizontal="left" vertical="center"/>
    </xf>
    <xf numFmtId="0" fontId="3" fillId="3" borderId="1" xfId="0" applyFont="1" applyFill="1" applyBorder="1" applyAlignment="1">
      <alignment vertical="center" wrapText="1"/>
    </xf>
    <xf numFmtId="0" fontId="5" fillId="3" borderId="1" xfId="0" applyFont="1" applyFill="1" applyBorder="1" applyAlignment="1">
      <alignment horizontal="left" vertical="center"/>
    </xf>
    <xf numFmtId="0" fontId="2" fillId="2" borderId="3" xfId="0" applyFont="1" applyFill="1" applyBorder="1" applyAlignment="1">
      <alignment horizontal="left" vertical="center"/>
    </xf>
    <xf numFmtId="165" fontId="6" fillId="3" borderId="1" xfId="0" applyNumberFormat="1" applyFont="1" applyFill="1" applyBorder="1" applyAlignment="1">
      <alignment horizontal="right" vertical="center" wrapText="1"/>
    </xf>
    <xf numFmtId="0" fontId="2" fillId="2" borderId="1" xfId="0" applyFont="1" applyFill="1" applyBorder="1" applyAlignment="1">
      <alignment horizontal="left"/>
    </xf>
    <xf numFmtId="2" fontId="2" fillId="2" borderId="1" xfId="0" applyNumberFormat="1" applyFont="1" applyFill="1" applyBorder="1" applyAlignment="1">
      <alignment vertical="center" wrapText="1"/>
    </xf>
    <xf numFmtId="2" fontId="2" fillId="2" borderId="1" xfId="0" applyNumberFormat="1" applyFont="1" applyFill="1" applyBorder="1" applyAlignment="1">
      <alignment vertical="center"/>
    </xf>
    <xf numFmtId="0" fontId="3"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9" fillId="2" borderId="0" xfId="0" applyFont="1" applyFill="1" applyAlignment="1">
      <alignment horizontal="right"/>
    </xf>
    <xf numFmtId="166" fontId="6" fillId="2" borderId="1" xfId="0" applyNumberFormat="1" applyFont="1" applyFill="1" applyBorder="1" applyAlignment="1">
      <alignment vertical="center"/>
    </xf>
    <xf numFmtId="0" fontId="2" fillId="2" borderId="0" xfId="0" applyFont="1" applyFill="1" applyAlignment="1">
      <alignment horizontal="left"/>
    </xf>
    <xf numFmtId="165" fontId="11" fillId="2" borderId="1" xfId="0" applyNumberFormat="1" applyFont="1" applyFill="1" applyBorder="1" applyAlignment="1">
      <alignment vertical="center"/>
    </xf>
    <xf numFmtId="164" fontId="7" fillId="2" borderId="0" xfId="0" applyNumberFormat="1" applyFont="1" applyFill="1" applyAlignment="1">
      <alignment vertical="center"/>
    </xf>
    <xf numFmtId="0" fontId="12" fillId="2" borderId="0" xfId="0" applyFont="1" applyFill="1" applyAlignment="1">
      <alignment horizontal="left"/>
    </xf>
    <xf numFmtId="0" fontId="3" fillId="2" borderId="6" xfId="0" applyFont="1" applyFill="1" applyBorder="1"/>
    <xf numFmtId="0" fontId="2" fillId="2" borderId="7" xfId="0" applyFont="1" applyFill="1" applyBorder="1"/>
    <xf numFmtId="0" fontId="9" fillId="2" borderId="7" xfId="0" applyFont="1" applyFill="1" applyBorder="1"/>
    <xf numFmtId="0" fontId="9" fillId="2" borderId="8" xfId="0" applyFont="1" applyFill="1" applyBorder="1"/>
    <xf numFmtId="0" fontId="2" fillId="2" borderId="0" xfId="0" applyFont="1" applyFill="1" applyAlignment="1">
      <alignment vertical="center"/>
    </xf>
    <xf numFmtId="0" fontId="9" fillId="2" borderId="12" xfId="0" applyFont="1" applyFill="1" applyBorder="1"/>
    <xf numFmtId="0" fontId="9" fillId="2" borderId="13" xfId="0" applyFont="1" applyFill="1" applyBorder="1"/>
    <xf numFmtId="0" fontId="13" fillId="2" borderId="0" xfId="0" applyFont="1" applyFill="1"/>
    <xf numFmtId="0" fontId="2" fillId="2" borderId="0" xfId="0" applyFont="1" applyFill="1" applyAlignment="1">
      <alignment vertical="top" wrapText="1"/>
    </xf>
    <xf numFmtId="0" fontId="3" fillId="2" borderId="0" xfId="0" applyFont="1" applyFill="1" applyAlignment="1">
      <alignment vertical="top"/>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top" wrapText="1"/>
    </xf>
    <xf numFmtId="0" fontId="2" fillId="2" borderId="3" xfId="0" applyFont="1" applyFill="1" applyBorder="1" applyAlignment="1">
      <alignment horizontal="right" vertical="center"/>
    </xf>
    <xf numFmtId="0" fontId="14" fillId="2" borderId="3" xfId="0" applyFont="1" applyFill="1" applyBorder="1" applyAlignment="1">
      <alignment horizontal="left" vertical="center" wrapText="1"/>
    </xf>
    <xf numFmtId="0" fontId="14" fillId="2" borderId="1" xfId="0" applyFont="1" applyFill="1" applyBorder="1" applyAlignment="1">
      <alignment horizontal="right" vertical="center"/>
    </xf>
    <xf numFmtId="0" fontId="2" fillId="2" borderId="4" xfId="0" applyFont="1" applyFill="1" applyBorder="1" applyAlignment="1">
      <alignment horizontal="right" vertical="center"/>
    </xf>
    <xf numFmtId="0" fontId="14" fillId="2" borderId="4" xfId="0" applyFont="1" applyFill="1" applyBorder="1" applyAlignment="1">
      <alignment horizontal="left" vertical="center" wrapText="1"/>
    </xf>
    <xf numFmtId="0" fontId="2" fillId="2" borderId="5" xfId="0" applyFont="1" applyFill="1" applyBorder="1" applyAlignment="1">
      <alignment horizontal="right" vertical="center"/>
    </xf>
    <xf numFmtId="0" fontId="14" fillId="2" borderId="5" xfId="0" applyFont="1" applyFill="1" applyBorder="1" applyAlignment="1">
      <alignment horizontal="left" vertical="center" wrapText="1"/>
    </xf>
    <xf numFmtId="0" fontId="2" fillId="2" borderId="3" xfId="0" applyFont="1" applyFill="1" applyBorder="1" applyAlignment="1">
      <alignment horizontal="right" vertical="center"/>
    </xf>
    <xf numFmtId="0" fontId="14" fillId="2" borderId="3" xfId="0" applyFont="1" applyFill="1" applyBorder="1" applyAlignment="1">
      <alignment horizontal="left" vertical="center" wrapText="1"/>
    </xf>
    <xf numFmtId="164" fontId="5" fillId="2" borderId="3" xfId="0" applyNumberFormat="1" applyFont="1" applyFill="1" applyBorder="1" applyAlignment="1">
      <alignment horizontal="right" vertical="center"/>
    </xf>
    <xf numFmtId="0" fontId="2" fillId="2" borderId="1" xfId="0" applyFont="1" applyFill="1" applyBorder="1" applyAlignment="1">
      <alignment horizontal="right" vertical="center"/>
    </xf>
    <xf numFmtId="0" fontId="14" fillId="2" borderId="1" xfId="0" applyFont="1" applyFill="1" applyBorder="1" applyAlignment="1">
      <alignment horizontal="left" vertical="center" wrapText="1"/>
    </xf>
    <xf numFmtId="164" fontId="5" fillId="2" borderId="3" xfId="0" applyNumberFormat="1" applyFont="1" applyFill="1" applyBorder="1" applyAlignment="1">
      <alignment vertical="center"/>
    </xf>
    <xf numFmtId="0" fontId="14" fillId="2" borderId="1" xfId="0" applyFont="1" applyFill="1" applyBorder="1" applyAlignment="1">
      <alignment vertical="center" wrapText="1"/>
    </xf>
    <xf numFmtId="164" fontId="5" fillId="2" borderId="3" xfId="0" applyNumberFormat="1" applyFont="1" applyFill="1" applyBorder="1" applyAlignment="1">
      <alignment vertical="center"/>
    </xf>
    <xf numFmtId="164" fontId="5" fillId="2" borderId="4" xfId="0" applyNumberFormat="1" applyFont="1" applyFill="1" applyBorder="1" applyAlignment="1">
      <alignment vertical="center"/>
    </xf>
    <xf numFmtId="0" fontId="14" fillId="2" borderId="1" xfId="0" applyFont="1" applyFill="1" applyBorder="1" applyAlignment="1">
      <alignment horizontal="right" vertical="center" wrapText="1"/>
    </xf>
    <xf numFmtId="0" fontId="2" fillId="3" borderId="4"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15" fillId="3" borderId="1" xfId="0" applyFont="1" applyFill="1" applyBorder="1" applyAlignment="1">
      <alignment horizontal="right" vertical="top" wrapText="1"/>
    </xf>
    <xf numFmtId="0" fontId="15" fillId="3" borderId="1" xfId="0" applyFont="1" applyFill="1" applyBorder="1" applyAlignment="1">
      <alignment horizontal="center" vertical="center"/>
    </xf>
    <xf numFmtId="43" fontId="15" fillId="3" borderId="1" xfId="1" applyFont="1" applyFill="1" applyBorder="1" applyAlignment="1">
      <alignment vertical="center"/>
    </xf>
    <xf numFmtId="0" fontId="15" fillId="3" borderId="1" xfId="0" applyFont="1" applyFill="1" applyBorder="1" applyAlignment="1">
      <alignment vertical="center"/>
    </xf>
    <xf numFmtId="164" fontId="7" fillId="2" borderId="7" xfId="0" applyNumberFormat="1" applyFont="1" applyFill="1" applyBorder="1" applyAlignment="1">
      <alignment vertical="center"/>
    </xf>
    <xf numFmtId="0" fontId="9" fillId="2" borderId="0" xfId="0" applyFont="1" applyFill="1" applyAlignment="1">
      <alignment wrapText="1"/>
    </xf>
    <xf numFmtId="0" fontId="10" fillId="2" borderId="0" xfId="0" applyFont="1" applyFill="1" applyAlignment="1">
      <alignment wrapText="1"/>
    </xf>
    <xf numFmtId="0" fontId="2" fillId="2" borderId="0" xfId="0" applyFont="1" applyFill="1" applyAlignment="1">
      <alignment horizontal="left" vertical="center" wrapText="1"/>
    </xf>
    <xf numFmtId="0" fontId="3" fillId="2" borderId="0" xfId="0" applyFont="1" applyFill="1" applyAlignment="1">
      <alignment horizontal="left" wrapText="1"/>
    </xf>
    <xf numFmtId="0" fontId="3" fillId="2" borderId="0" xfId="0" applyFont="1" applyFill="1" applyAlignment="1">
      <alignment horizontal="left" vertical="top" wrapText="1"/>
    </xf>
    <xf numFmtId="0" fontId="3" fillId="3" borderId="3" xfId="0" applyFont="1" applyFill="1" applyBorder="1" applyAlignment="1">
      <alignment horizontal="center" vertical="center" wrapText="1"/>
    </xf>
    <xf numFmtId="0" fontId="3" fillId="3" borderId="1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2" fillId="2" borderId="3" xfId="0" applyFont="1" applyFill="1" applyBorder="1" applyAlignment="1">
      <alignment horizontal="center" vertical="center" wrapText="1"/>
    </xf>
    <xf numFmtId="0" fontId="18" fillId="2" borderId="3" xfId="3" applyFont="1" applyFill="1" applyBorder="1" applyAlignment="1">
      <alignment horizontal="left" vertical="center" wrapText="1"/>
    </xf>
    <xf numFmtId="0" fontId="18" fillId="2" borderId="1" xfId="3" applyNumberFormat="1" applyFont="1" applyFill="1" applyBorder="1" applyAlignment="1">
      <alignment horizontal="left" vertical="center"/>
    </xf>
    <xf numFmtId="166" fontId="5" fillId="2" borderId="3" xfId="0" applyNumberFormat="1" applyFont="1" applyFill="1" applyBorder="1" applyAlignment="1">
      <alignment horizontal="right" vertical="center"/>
    </xf>
    <xf numFmtId="166" fontId="6" fillId="2" borderId="3" xfId="0" applyNumberFormat="1" applyFont="1" applyFill="1" applyBorder="1" applyAlignment="1">
      <alignment horizontal="right" vertical="center"/>
    </xf>
    <xf numFmtId="0" fontId="2" fillId="3"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18" fillId="2" borderId="4" xfId="3" applyFont="1" applyFill="1" applyBorder="1" applyAlignment="1">
      <alignment horizontal="left" vertical="center" wrapText="1"/>
    </xf>
    <xf numFmtId="166" fontId="5" fillId="2" borderId="4" xfId="0" applyNumberFormat="1" applyFont="1" applyFill="1" applyBorder="1" applyAlignment="1">
      <alignment horizontal="right" vertical="center"/>
    </xf>
    <xf numFmtId="166" fontId="6" fillId="2" borderId="4" xfId="0" applyNumberFormat="1" applyFont="1" applyFill="1" applyBorder="1" applyAlignment="1">
      <alignment horizontal="right" vertical="center"/>
    </xf>
    <xf numFmtId="166" fontId="5" fillId="2" borderId="5" xfId="0" applyNumberFormat="1" applyFont="1" applyFill="1" applyBorder="1" applyAlignment="1">
      <alignment horizontal="right" vertical="center"/>
    </xf>
    <xf numFmtId="166" fontId="6" fillId="2" borderId="5" xfId="0" applyNumberFormat="1" applyFont="1" applyFill="1" applyBorder="1" applyAlignment="1">
      <alignment horizontal="right" vertical="center"/>
    </xf>
    <xf numFmtId="0" fontId="18" fillId="2" borderId="1" xfId="3" applyFont="1" applyFill="1" applyBorder="1" applyAlignment="1">
      <alignment horizontal="left" vertical="center"/>
    </xf>
    <xf numFmtId="0" fontId="18" fillId="2" borderId="5" xfId="3" applyFont="1" applyFill="1" applyBorder="1" applyAlignment="1">
      <alignment horizontal="left" vertical="center" wrapText="1"/>
    </xf>
    <xf numFmtId="0" fontId="18" fillId="2" borderId="3" xfId="3" applyFont="1" applyFill="1" applyBorder="1" applyAlignment="1">
      <alignment horizontal="left" vertical="center" wrapText="1"/>
    </xf>
    <xf numFmtId="166" fontId="5" fillId="2" borderId="3" xfId="0" applyNumberFormat="1" applyFont="1" applyFill="1" applyBorder="1" applyAlignment="1">
      <alignment horizontal="right" vertical="center"/>
    </xf>
    <xf numFmtId="164" fontId="6" fillId="2" borderId="3" xfId="0" applyNumberFormat="1" applyFont="1" applyFill="1" applyBorder="1" applyAlignment="1">
      <alignment horizontal="right" vertical="center"/>
    </xf>
    <xf numFmtId="0" fontId="2" fillId="2" borderId="4" xfId="0" applyFont="1" applyFill="1" applyBorder="1" applyAlignment="1">
      <alignment horizontal="center" vertical="center" wrapText="1"/>
    </xf>
    <xf numFmtId="0" fontId="2" fillId="3" borderId="4" xfId="0" applyFont="1" applyFill="1" applyBorder="1" applyAlignment="1">
      <alignment horizontal="center" vertical="center"/>
    </xf>
    <xf numFmtId="4" fontId="19" fillId="3" borderId="1" xfId="3" applyNumberFormat="1" applyFont="1" applyFill="1" applyBorder="1" applyAlignment="1">
      <alignment horizontal="left" vertical="center" wrapText="1"/>
    </xf>
    <xf numFmtId="166" fontId="6" fillId="3" borderId="1" xfId="0" applyNumberFormat="1" applyFont="1" applyFill="1" applyBorder="1" applyAlignment="1">
      <alignment horizontal="left" vertical="center"/>
    </xf>
    <xf numFmtId="166" fontId="5" fillId="3" borderId="1" xfId="0" applyNumberFormat="1" applyFont="1" applyFill="1" applyBorder="1" applyAlignment="1">
      <alignment horizontal="center" vertical="center"/>
    </xf>
    <xf numFmtId="166" fontId="5" fillId="3" borderId="1" xfId="0" applyNumberFormat="1" applyFont="1" applyFill="1" applyBorder="1" applyAlignment="1">
      <alignment vertical="center"/>
    </xf>
    <xf numFmtId="164" fontId="6" fillId="3" borderId="1" xfId="0" applyNumberFormat="1" applyFont="1" applyFill="1" applyBorder="1" applyAlignment="1">
      <alignment horizontal="right" vertical="center"/>
    </xf>
    <xf numFmtId="0" fontId="5" fillId="3" borderId="3" xfId="0" applyFont="1" applyFill="1" applyBorder="1" applyAlignment="1">
      <alignment horizontal="center" vertical="center"/>
    </xf>
    <xf numFmtId="4" fontId="18" fillId="2" borderId="1" xfId="3" applyNumberFormat="1" applyFont="1" applyFill="1" applyBorder="1" applyAlignment="1">
      <alignment horizontal="left" vertical="center" wrapText="1"/>
    </xf>
    <xf numFmtId="0" fontId="2" fillId="2" borderId="1" xfId="0" applyFont="1" applyFill="1" applyBorder="1"/>
    <xf numFmtId="0" fontId="18" fillId="0" borderId="1" xfId="3" applyFont="1" applyBorder="1" applyAlignment="1">
      <alignment horizontal="left" vertical="center" wrapText="1"/>
    </xf>
    <xf numFmtId="166" fontId="5" fillId="2" borderId="1" xfId="0" applyNumberFormat="1" applyFont="1" applyFill="1" applyBorder="1" applyAlignment="1">
      <alignment horizontal="center" vertical="center"/>
    </xf>
    <xf numFmtId="166" fontId="5" fillId="2" borderId="1" xfId="0" applyNumberFormat="1" applyFont="1" applyFill="1" applyBorder="1" applyAlignment="1">
      <alignment vertical="center"/>
    </xf>
    <xf numFmtId="164" fontId="6" fillId="2" borderId="1" xfId="0" applyNumberFormat="1" applyFont="1" applyFill="1" applyBorder="1" applyAlignment="1">
      <alignment horizontal="right" vertical="center"/>
    </xf>
    <xf numFmtId="0" fontId="5" fillId="3" borderId="4" xfId="0" applyFont="1" applyFill="1" applyBorder="1" applyAlignment="1">
      <alignment horizontal="center" vertical="center"/>
    </xf>
    <xf numFmtId="0" fontId="5" fillId="3" borderId="1" xfId="0" applyFont="1" applyFill="1" applyBorder="1" applyAlignment="1">
      <alignment vertical="center"/>
    </xf>
    <xf numFmtId="166" fontId="5" fillId="0" borderId="1" xfId="0" applyNumberFormat="1" applyFont="1" applyBorder="1" applyAlignment="1">
      <alignment vertical="center"/>
    </xf>
    <xf numFmtId="4" fontId="19" fillId="0" borderId="1" xfId="3" applyNumberFormat="1" applyFont="1" applyBorder="1" applyAlignment="1">
      <alignment horizontal="left" vertical="center" wrapText="1"/>
    </xf>
    <xf numFmtId="0" fontId="2" fillId="0" borderId="1" xfId="0" applyFont="1" applyBorder="1"/>
    <xf numFmtId="164" fontId="6" fillId="0" borderId="1" xfId="0" applyNumberFormat="1" applyFont="1" applyBorder="1" applyAlignment="1">
      <alignment horizontal="right" vertical="center"/>
    </xf>
    <xf numFmtId="166" fontId="5" fillId="0" borderId="1" xfId="0" applyNumberFormat="1" applyFont="1" applyBorder="1" applyAlignment="1">
      <alignment horizontal="center" vertical="center"/>
    </xf>
    <xf numFmtId="0" fontId="12" fillId="3" borderId="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164" fontId="5" fillId="2" borderId="3"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2" fillId="3" borderId="1" xfId="0" applyFont="1" applyFill="1" applyBorder="1" applyAlignment="1">
      <alignment horizontal="left" vertical="center"/>
    </xf>
    <xf numFmtId="164" fontId="5" fillId="2" borderId="4" xfId="0" applyNumberFormat="1" applyFont="1" applyFill="1" applyBorder="1" applyAlignment="1">
      <alignment horizontal="center" vertical="center"/>
    </xf>
    <xf numFmtId="0" fontId="2" fillId="2" borderId="5" xfId="0" applyFont="1" applyFill="1" applyBorder="1" applyAlignment="1">
      <alignment horizontal="center" vertical="center"/>
    </xf>
    <xf numFmtId="164" fontId="5" fillId="2" borderId="5" xfId="0" applyNumberFormat="1" applyFont="1" applyFill="1" applyBorder="1" applyAlignment="1">
      <alignment horizontal="center" vertical="center"/>
    </xf>
    <xf numFmtId="0" fontId="2" fillId="2" borderId="1" xfId="0" applyFont="1" applyFill="1" applyBorder="1" applyAlignment="1">
      <alignment horizontal="center" wrapText="1"/>
    </xf>
    <xf numFmtId="0" fontId="2" fillId="2" borderId="1" xfId="0" applyFont="1" applyFill="1" applyBorder="1" applyAlignment="1">
      <alignment vertical="top" wrapText="1"/>
    </xf>
    <xf numFmtId="0" fontId="6" fillId="2" borderId="1" xfId="0" applyFont="1" applyFill="1" applyBorder="1"/>
    <xf numFmtId="0" fontId="2" fillId="2" borderId="1" xfId="0" applyFont="1" applyFill="1" applyBorder="1" applyAlignment="1">
      <alignment horizontal="center"/>
    </xf>
    <xf numFmtId="0" fontId="12" fillId="3" borderId="1" xfId="0" applyFont="1" applyFill="1" applyBorder="1" applyAlignment="1">
      <alignment horizontal="center" vertical="center"/>
    </xf>
    <xf numFmtId="0" fontId="3" fillId="3" borderId="14" xfId="0" applyFont="1" applyFill="1" applyBorder="1" applyAlignment="1">
      <alignment horizontal="right"/>
    </xf>
    <xf numFmtId="0" fontId="3" fillId="3" borderId="15" xfId="0" applyFont="1" applyFill="1" applyBorder="1" applyAlignment="1">
      <alignment horizontal="right"/>
    </xf>
    <xf numFmtId="0" fontId="3" fillId="3" borderId="2" xfId="0" applyFont="1" applyFill="1" applyBorder="1" applyAlignment="1">
      <alignment horizontal="right"/>
    </xf>
    <xf numFmtId="166" fontId="6" fillId="3" borderId="1" xfId="0" applyNumberFormat="1" applyFont="1" applyFill="1" applyBorder="1" applyAlignment="1">
      <alignment vertical="center"/>
    </xf>
    <xf numFmtId="43" fontId="3" fillId="3" borderId="1" xfId="1" applyFont="1" applyFill="1" applyBorder="1"/>
    <xf numFmtId="165" fontId="7" fillId="2" borderId="1" xfId="0" applyNumberFormat="1" applyFont="1" applyFill="1" applyBorder="1" applyAlignment="1">
      <alignment vertical="center"/>
    </xf>
    <xf numFmtId="0" fontId="3" fillId="2" borderId="6" xfId="0" applyFont="1" applyFill="1" applyBorder="1" applyAlignment="1">
      <alignment horizontal="center" wrapText="1"/>
    </xf>
    <xf numFmtId="0" fontId="2" fillId="2" borderId="8" xfId="0" applyFont="1" applyFill="1" applyBorder="1"/>
    <xf numFmtId="0" fontId="2" fillId="2" borderId="9" xfId="0" applyFont="1" applyFill="1" applyBorder="1" applyAlignment="1">
      <alignment horizontal="center" wrapText="1"/>
    </xf>
    <xf numFmtId="0" fontId="2" fillId="2" borderId="11" xfId="0" applyFont="1" applyFill="1" applyBorder="1" applyAlignment="1">
      <alignment horizontal="center" wrapText="1"/>
    </xf>
    <xf numFmtId="0" fontId="2" fillId="2" borderId="13" xfId="0" applyFont="1" applyFill="1" applyBorder="1"/>
    <xf numFmtId="0" fontId="2" fillId="2" borderId="0" xfId="0" applyFont="1" applyFill="1" applyAlignment="1"/>
    <xf numFmtId="0" fontId="3" fillId="2" borderId="0" xfId="0" applyFont="1" applyFill="1" applyAlignment="1">
      <alignment vertical="center"/>
    </xf>
    <xf numFmtId="0" fontId="20" fillId="3" borderId="1" xfId="4" applyFont="1" applyFill="1" applyBorder="1" applyAlignment="1">
      <alignment horizontal="center" vertical="center" wrapText="1"/>
    </xf>
    <xf numFmtId="0" fontId="21" fillId="3" borderId="1" xfId="3" applyFont="1" applyFill="1" applyBorder="1" applyAlignment="1">
      <alignment horizontal="center" vertical="center"/>
    </xf>
    <xf numFmtId="3" fontId="21" fillId="3" borderId="1" xfId="0" applyNumberFormat="1" applyFont="1" applyFill="1" applyBorder="1" applyAlignment="1" applyProtection="1">
      <alignment horizontal="center" vertical="center" wrapText="1"/>
      <protection hidden="1"/>
    </xf>
    <xf numFmtId="0" fontId="21" fillId="3" borderId="1" xfId="0" applyFont="1" applyFill="1" applyBorder="1" applyAlignment="1" applyProtection="1">
      <alignment horizontal="center" vertical="center" wrapText="1"/>
      <protection hidden="1"/>
    </xf>
    <xf numFmtId="3" fontId="21" fillId="3" borderId="1" xfId="0" applyNumberFormat="1" applyFont="1" applyFill="1" applyBorder="1" applyAlignment="1" applyProtection="1">
      <alignment horizontal="center" vertical="top" wrapText="1"/>
      <protection hidden="1"/>
    </xf>
    <xf numFmtId="0" fontId="20" fillId="3" borderId="14" xfId="4" applyFont="1" applyFill="1" applyBorder="1" applyAlignment="1">
      <alignment horizontal="center" vertical="center" wrapText="1"/>
    </xf>
    <xf numFmtId="0" fontId="20" fillId="3" borderId="1" xfId="4" applyFont="1" applyFill="1" applyBorder="1" applyAlignment="1">
      <alignment horizontal="center" vertical="center" wrapText="1"/>
    </xf>
    <xf numFmtId="0" fontId="21" fillId="3" borderId="1" xfId="3" applyFont="1" applyFill="1" applyBorder="1" applyAlignment="1">
      <alignment horizontal="center" vertical="top" wrapText="1"/>
    </xf>
    <xf numFmtId="3" fontId="22" fillId="3" borderId="1" xfId="4" applyNumberFormat="1" applyFont="1" applyFill="1" applyBorder="1" applyAlignment="1">
      <alignment horizontal="left" vertical="center"/>
    </xf>
    <xf numFmtId="165" fontId="22" fillId="3" borderId="1" xfId="4" applyNumberFormat="1" applyFont="1" applyFill="1" applyBorder="1" applyAlignment="1">
      <alignment horizontal="right" vertical="center"/>
    </xf>
    <xf numFmtId="165" fontId="19" fillId="3" borderId="1" xfId="5" applyNumberFormat="1" applyFont="1" applyFill="1" applyBorder="1" applyAlignment="1">
      <alignment horizontal="right" vertical="center"/>
    </xf>
    <xf numFmtId="165" fontId="19" fillId="3" borderId="1" xfId="4" applyNumberFormat="1" applyFont="1" applyFill="1" applyBorder="1" applyAlignment="1">
      <alignment horizontal="right" vertical="center"/>
    </xf>
    <xf numFmtId="3" fontId="23" fillId="2" borderId="1" xfId="4" applyNumberFormat="1" applyFont="1" applyFill="1" applyBorder="1" applyAlignment="1">
      <alignment horizontal="left" vertical="center" wrapText="1"/>
    </xf>
    <xf numFmtId="165" fontId="20" fillId="2" borderId="1" xfId="4" applyNumberFormat="1" applyFont="1" applyFill="1" applyBorder="1" applyAlignment="1">
      <alignment horizontal="right" vertical="center"/>
    </xf>
    <xf numFmtId="165" fontId="18" fillId="2" borderId="1" xfId="5" applyNumberFormat="1" applyFont="1" applyFill="1" applyBorder="1" applyAlignment="1">
      <alignment horizontal="right" vertical="center"/>
    </xf>
    <xf numFmtId="3" fontId="22" fillId="3" borderId="1" xfId="4" applyNumberFormat="1" applyFont="1" applyFill="1" applyBorder="1" applyAlignment="1">
      <alignment horizontal="center" vertical="center"/>
    </xf>
    <xf numFmtId="3" fontId="23" fillId="3" borderId="1" xfId="4" applyNumberFormat="1" applyFont="1" applyFill="1" applyBorder="1" applyAlignment="1">
      <alignment horizontal="center" vertical="center"/>
    </xf>
    <xf numFmtId="165" fontId="20" fillId="3" borderId="1" xfId="4" applyNumberFormat="1" applyFont="1" applyFill="1" applyBorder="1" applyAlignment="1">
      <alignment horizontal="right" vertical="center"/>
    </xf>
    <xf numFmtId="165" fontId="18" fillId="3" borderId="1" xfId="4" applyNumberFormat="1" applyFont="1" applyFill="1" applyBorder="1" applyAlignment="1">
      <alignment horizontal="right" vertical="center"/>
    </xf>
    <xf numFmtId="4" fontId="19" fillId="2" borderId="1" xfId="3" applyNumberFormat="1" applyFont="1" applyFill="1" applyBorder="1" applyAlignment="1">
      <alignment horizontal="left" vertical="center" wrapText="1"/>
    </xf>
    <xf numFmtId="165" fontId="22" fillId="3" borderId="1" xfId="2" applyNumberFormat="1" applyFont="1" applyFill="1" applyBorder="1" applyAlignment="1">
      <alignment horizontal="right" vertical="center"/>
    </xf>
    <xf numFmtId="3" fontId="20" fillId="2" borderId="14" xfId="4" applyNumberFormat="1" applyFont="1" applyFill="1" applyBorder="1" applyAlignment="1">
      <alignment horizontal="left" vertical="center"/>
    </xf>
    <xf numFmtId="3" fontId="20" fillId="2" borderId="2" xfId="4" applyNumberFormat="1" applyFont="1" applyFill="1" applyBorder="1" applyAlignment="1">
      <alignment horizontal="left" vertical="center"/>
    </xf>
    <xf numFmtId="165" fontId="18" fillId="2" borderId="1" xfId="4" applyNumberFormat="1" applyFont="1" applyFill="1" applyBorder="1" applyAlignment="1">
      <alignment horizontal="right" vertical="center"/>
    </xf>
    <xf numFmtId="0" fontId="20" fillId="3" borderId="6" xfId="4" applyFont="1" applyFill="1" applyBorder="1" applyAlignment="1">
      <alignment horizontal="center" vertical="center" wrapText="1"/>
    </xf>
    <xf numFmtId="0" fontId="20" fillId="3" borderId="8" xfId="4" applyFont="1" applyFill="1" applyBorder="1" applyAlignment="1">
      <alignment horizontal="center" vertical="center" wrapText="1"/>
    </xf>
    <xf numFmtId="0" fontId="3" fillId="3" borderId="14" xfId="0" applyFont="1" applyFill="1" applyBorder="1" applyAlignment="1">
      <alignment vertical="center"/>
    </xf>
    <xf numFmtId="0" fontId="3" fillId="3" borderId="2" xfId="0" applyFont="1" applyFill="1" applyBorder="1" applyAlignment="1">
      <alignment vertical="center"/>
    </xf>
    <xf numFmtId="0" fontId="20" fillId="3" borderId="9" xfId="4" applyFont="1" applyFill="1" applyBorder="1" applyAlignment="1">
      <alignment horizontal="center" vertical="center" wrapText="1"/>
    </xf>
    <xf numFmtId="0" fontId="20" fillId="3" borderId="10" xfId="4" applyFont="1" applyFill="1" applyBorder="1" applyAlignment="1">
      <alignment horizontal="center" vertical="center" wrapText="1"/>
    </xf>
    <xf numFmtId="0" fontId="20" fillId="3" borderId="3" xfId="4" applyFont="1" applyFill="1" applyBorder="1" applyAlignment="1">
      <alignment horizontal="center" vertical="center" wrapText="1"/>
    </xf>
    <xf numFmtId="0" fontId="21" fillId="3" borderId="3" xfId="3" applyFont="1" applyFill="1" applyBorder="1" applyAlignment="1">
      <alignment horizontal="center" vertical="top" wrapText="1"/>
    </xf>
    <xf numFmtId="4" fontId="19" fillId="3" borderId="14" xfId="3" applyNumberFormat="1" applyFont="1" applyFill="1" applyBorder="1" applyAlignment="1">
      <alignment horizontal="left" vertical="center" wrapText="1"/>
    </xf>
    <xf numFmtId="4" fontId="19" fillId="3" borderId="2" xfId="3" applyNumberFormat="1" applyFont="1" applyFill="1" applyBorder="1" applyAlignment="1">
      <alignment horizontal="left" vertical="center" wrapText="1"/>
    </xf>
    <xf numFmtId="4" fontId="18" fillId="2" borderId="14" xfId="3" applyNumberFormat="1" applyFont="1" applyFill="1" applyBorder="1" applyAlignment="1">
      <alignment horizontal="left" vertical="center" wrapText="1"/>
    </xf>
    <xf numFmtId="4" fontId="18" fillId="2" borderId="2" xfId="3" applyNumberFormat="1" applyFont="1" applyFill="1" applyBorder="1" applyAlignment="1">
      <alignment horizontal="left" vertical="center" wrapText="1"/>
    </xf>
    <xf numFmtId="165" fontId="2" fillId="2" borderId="0" xfId="0" applyNumberFormat="1" applyFont="1" applyFill="1" applyAlignment="1">
      <alignment vertical="center"/>
    </xf>
    <xf numFmtId="4" fontId="19" fillId="2" borderId="14" xfId="3" applyNumberFormat="1" applyFont="1" applyFill="1" applyBorder="1" applyAlignment="1">
      <alignment horizontal="left" vertical="center" wrapText="1"/>
    </xf>
    <xf numFmtId="4" fontId="19" fillId="2" borderId="2" xfId="3" applyNumberFormat="1" applyFont="1" applyFill="1" applyBorder="1" applyAlignment="1">
      <alignment horizontal="left" vertical="center" wrapText="1"/>
    </xf>
    <xf numFmtId="165" fontId="20" fillId="2" borderId="1" xfId="2" applyNumberFormat="1" applyFont="1" applyFill="1" applyBorder="1" applyAlignment="1">
      <alignment horizontal="right" vertical="center"/>
    </xf>
    <xf numFmtId="0" fontId="3" fillId="3" borderId="14" xfId="0" applyFont="1" applyFill="1" applyBorder="1" applyAlignment="1">
      <alignment horizontal="left" vertical="center"/>
    </xf>
    <xf numFmtId="0" fontId="3" fillId="3" borderId="2" xfId="0" applyFont="1" applyFill="1" applyBorder="1" applyAlignment="1">
      <alignment horizontal="left" vertical="center"/>
    </xf>
    <xf numFmtId="3" fontId="20" fillId="3" borderId="1" xfId="4" applyNumberFormat="1" applyFont="1" applyFill="1" applyBorder="1" applyAlignment="1">
      <alignment vertical="center"/>
    </xf>
    <xf numFmtId="165" fontId="19" fillId="2" borderId="1" xfId="4" applyNumberFormat="1" applyFont="1" applyFill="1" applyBorder="1" applyAlignment="1">
      <alignment horizontal="right" vertical="center"/>
    </xf>
    <xf numFmtId="0" fontId="2" fillId="3" borderId="1" xfId="0" applyFont="1" applyFill="1" applyBorder="1" applyAlignment="1">
      <alignment horizontal="center" vertical="center"/>
    </xf>
    <xf numFmtId="0" fontId="2" fillId="2" borderId="0" xfId="0" applyFont="1" applyFill="1" applyAlignment="1">
      <alignment horizontal="right" vertical="center"/>
    </xf>
    <xf numFmtId="165" fontId="24" fillId="2" borderId="1" xfId="4" applyNumberFormat="1" applyFont="1" applyFill="1" applyBorder="1" applyAlignment="1">
      <alignment horizontal="right" vertical="center"/>
    </xf>
    <xf numFmtId="165" fontId="25" fillId="2" borderId="1" xfId="4" applyNumberFormat="1" applyFont="1" applyFill="1" applyBorder="1" applyAlignment="1">
      <alignment horizontal="right" vertical="center"/>
    </xf>
    <xf numFmtId="3" fontId="26" fillId="2" borderId="14" xfId="4" applyNumberFormat="1" applyFont="1" applyFill="1" applyBorder="1" applyAlignment="1">
      <alignment horizontal="right" vertical="center"/>
    </xf>
    <xf numFmtId="3" fontId="26" fillId="2" borderId="2" xfId="4" applyNumberFormat="1" applyFont="1" applyFill="1" applyBorder="1" applyAlignment="1">
      <alignment horizontal="right" vertical="center"/>
    </xf>
    <xf numFmtId="165" fontId="26" fillId="2" borderId="1" xfId="4" applyNumberFormat="1" applyFont="1" applyFill="1" applyBorder="1" applyAlignment="1">
      <alignment horizontal="right" vertical="center"/>
    </xf>
    <xf numFmtId="3" fontId="20" fillId="2" borderId="14" xfId="4" applyNumberFormat="1" applyFont="1" applyFill="1" applyBorder="1" applyAlignment="1">
      <alignment horizontal="left" vertical="center"/>
    </xf>
    <xf numFmtId="165" fontId="25" fillId="2" borderId="0" xfId="4" applyNumberFormat="1" applyFont="1" applyFill="1" applyAlignment="1">
      <alignment horizontal="right" vertical="center"/>
    </xf>
    <xf numFmtId="0" fontId="2" fillId="2" borderId="7" xfId="0" applyFont="1" applyFill="1" applyBorder="1" applyAlignment="1">
      <alignment vertical="center"/>
    </xf>
    <xf numFmtId="0" fontId="9" fillId="2" borderId="7" xfId="0" applyFont="1" applyFill="1" applyBorder="1" applyAlignment="1">
      <alignment vertical="center"/>
    </xf>
    <xf numFmtId="0" fontId="9" fillId="2" borderId="8" xfId="0" applyFont="1" applyFill="1" applyBorder="1" applyAlignment="1">
      <alignment vertical="center"/>
    </xf>
    <xf numFmtId="0" fontId="9" fillId="2" borderId="0" xfId="0" applyFont="1" applyFill="1" applyAlignment="1">
      <alignment vertical="center"/>
    </xf>
    <xf numFmtId="0" fontId="9" fillId="2" borderId="10" xfId="0" applyFont="1" applyFill="1" applyBorder="1" applyAlignment="1">
      <alignment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9" fillId="2" borderId="12" xfId="0" applyFont="1" applyFill="1" applyBorder="1" applyAlignment="1">
      <alignment vertical="center"/>
    </xf>
    <xf numFmtId="0" fontId="9" fillId="2" borderId="13" xfId="0" applyFont="1" applyFill="1" applyBorder="1" applyAlignment="1">
      <alignment vertical="center"/>
    </xf>
  </cellXfs>
  <cellStyles count="6">
    <cellStyle name="Įprastas" xfId="0" builtinId="0"/>
    <cellStyle name="Kablelis" xfId="1" builtinId="3"/>
    <cellStyle name="Normal 10" xfId="5"/>
    <cellStyle name="Normal 11" xfId="4"/>
    <cellStyle name="Normal 2 2 4" xfId="3"/>
    <cellStyle name="Procentai"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0m.%20ataskai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rinys"/>
      <sheetName val="I.RVA2021&gt;&gt;"/>
      <sheetName val="1"/>
      <sheetName val="2"/>
      <sheetName val="3"/>
      <sheetName val="4"/>
      <sheetName val="5"/>
      <sheetName val="6"/>
      <sheetName val="7"/>
      <sheetName val="8"/>
      <sheetName val="9"/>
      <sheetName val="10"/>
      <sheetName val="11"/>
      <sheetName val="II.Auditui &gt;&gt;"/>
      <sheetName val="6.1"/>
      <sheetName val="6.2"/>
      <sheetName val="6.3"/>
      <sheetName val="6.4"/>
      <sheetName val="6.5"/>
      <sheetName val="Suvestinė"/>
      <sheetName val="Patikra"/>
      <sheetName val="TU_9.1_sąn"/>
      <sheetName val="TU_9.1_paj"/>
      <sheetName val="III.Modelis&gt;&gt;"/>
      <sheetName val="Instrukcijos"/>
      <sheetName val="1.Pradzia"/>
      <sheetName val="2.FA"/>
      <sheetName val="3.Grup_S"/>
      <sheetName val="4.Sąnaudos"/>
      <sheetName val="5.Grup_T"/>
      <sheetName val="6.Turtas"/>
      <sheetName val="7.Realizacija"/>
      <sheetName val="8.Pajamos"/>
      <sheetName val="9.Nesikliai"/>
      <sheetName val="10.Kita"/>
      <sheetName val="11.Personalas"/>
      <sheetName val="12.Tech.rodikliai"/>
      <sheetName val="13.Ener.ukis"/>
      <sheetName val="Suvestine"/>
      <sheetName val="Kontrole"/>
      <sheetName val="IV.Darbiniai&gt;&gt;"/>
      <sheetName val="S1"/>
      <sheetName val="S2"/>
      <sheetName val="Pav.tvarkyklė"/>
      <sheetName val="DK"/>
      <sheetName val=" RVA 2018&gt;"/>
      <sheetName val="2018_3"/>
      <sheetName val="2018_12"/>
      <sheetName val="2018_13"/>
      <sheetName val="2018_14"/>
      <sheetName val="RVA 2020&gt;"/>
      <sheetName val="2020_3"/>
      <sheetName val="2020_4"/>
      <sheetName val="2020_6"/>
    </sheetNames>
    <sheetDataSet>
      <sheetData sheetId="0"/>
      <sheetData sheetId="1"/>
      <sheetData sheetId="2"/>
      <sheetData sheetId="3"/>
      <sheetData sheetId="4">
        <row r="40">
          <cell r="C40" t="str">
            <v>PASKIRSTOMOSIOS SĄNAUDOS</v>
          </cell>
        </row>
        <row r="52">
          <cell r="C52" t="str">
            <v>NEPASKIRSTOMOSIOS SĄNAUDOS</v>
          </cell>
          <cell r="D52">
            <v>22.467066629807078</v>
          </cell>
        </row>
        <row r="53">
          <cell r="C53" t="str">
            <v>Beviltiškos skolos, baudos, delspinigiai (GVTNT)</v>
          </cell>
          <cell r="D53">
            <v>-1.7503599999999999</v>
          </cell>
        </row>
        <row r="54">
          <cell r="C54" t="str">
            <v>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v>
          </cell>
          <cell r="D54">
            <v>0</v>
          </cell>
        </row>
        <row r="55">
          <cell r="C55" t="str">
            <v>Tantjemų išmokos (GVTNT)</v>
          </cell>
          <cell r="D55">
            <v>0</v>
          </cell>
        </row>
        <row r="56">
          <cell r="C56" t="str">
            <v>Narystės, stojamųjų įmokų sąnaudos, išskyrus sąnaudas dėl teisės aktuose numatyto privalomo dalyvavimo, tiesiogiai susijusio su reguliuojamu verslo vienetu (GVTNT)</v>
          </cell>
          <cell r="D56">
            <v>0</v>
          </cell>
        </row>
        <row r="57">
          <cell r="C57" t="str">
            <v>Patirtos palūkanų ir kitos finansinės-investicinės veiklos sąnaudos (GVTNT)</v>
          </cell>
          <cell r="D57">
            <v>5.6225900000000006</v>
          </cell>
        </row>
        <row r="58">
          <cell r="C58" t="str">
            <v>Komandiruočių, personalo mokymo sąnaudos (išskyrus tas, kurios yra būtinos reguliuojamai veiklai vykdyti) (GVTNT)</v>
          </cell>
          <cell r="D58">
            <v>0</v>
          </cell>
        </row>
        <row r="59">
          <cell r="C59" t="str">
            <v>Reprezentacijos, reklamos, viešųjų ryšių, rinkodaros, konsultacijų, tyrimų sąnaudos (išskyrus tas, kurios yra būtinos reguliuojamai veiklai vykdyti) (GVTNT)</v>
          </cell>
          <cell r="D59">
            <v>2.1770200000000002</v>
          </cell>
        </row>
        <row r="60">
          <cell r="C60" t="str">
            <v>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v>
          </cell>
          <cell r="D60">
            <v>0</v>
          </cell>
        </row>
        <row r="61">
          <cell r="C61" t="str">
            <v>Nebaigtos statybos ilgalaikio turto sąnaudos (GVTNT)</v>
          </cell>
          <cell r="D61">
            <v>0</v>
          </cell>
        </row>
        <row r="62">
          <cell r="C62" t="str">
            <v>Nusidėvėjimo (amortizacijos) sąnaudų dalis, priskaičiuojamą nuo ilgalaikio turto vienetų vertės, sukurtos už Europos Sąjungos struktūrinių fondų lėšas, dotacijų ir subsidijų, ir joms prilygintas lėšų (GVTNT)</v>
          </cell>
          <cell r="D62">
            <v>0</v>
          </cell>
        </row>
        <row r="63">
          <cell r="C63" t="str">
            <v>Nusidėvėjimo (amortizacijos) sąnaudų dalis, priskaičiuojamą nuo ilgalaikio turto vienetų vertės pokyčio, susijusio su turto perkainojimu (GVTNT)</v>
          </cell>
          <cell r="D63">
            <v>0</v>
          </cell>
        </row>
        <row r="64">
          <cell r="C64" t="str">
            <v>Nusidėvėjimo (amortizacijos) sąnaudos nuo plėtros darbų, iki ilgalaikio turto vienetų, kurių formavimui buvo atliekami plėtros darbai, eksploatacijos pradžios (GVTNT)</v>
          </cell>
          <cell r="D64">
            <v>0</v>
          </cell>
        </row>
        <row r="65">
          <cell r="C65" t="str">
            <v>Nusidėvėjimo (amortizacijos) sąnaudos nuo prestižo, investicinio turto, finansinio turto, kito ilgalaikio turto, kuris nėra būtinas reguliuojamai veiklai vykdyti (GVTNT)</v>
          </cell>
          <cell r="D65">
            <v>0</v>
          </cell>
        </row>
        <row r="66">
          <cell r="C66" t="str">
            <v>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v>
          </cell>
          <cell r="D66">
            <v>11.150170000000001</v>
          </cell>
        </row>
        <row r="67">
          <cell r="C67" t="str">
            <v>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v>
          </cell>
          <cell r="D67">
            <v>0</v>
          </cell>
        </row>
        <row r="68">
          <cell r="C68" t="str">
            <v>Sąnaudos, susijusias su Ūkio subjekto įvaizdžio kūrimo tikslais, atidėjinių, valdybos narių atlyginimų, salių nuomos, svečių maitinimo ir kitos panašaus pobūdžio sąnaudos (GVTNT)</v>
          </cell>
          <cell r="D68">
            <v>-2.5570400000000002</v>
          </cell>
        </row>
        <row r="69">
          <cell r="C69" t="str">
            <v>Nusidėvėjimo (amortizacijos) sąnaudų dalis, priskaičiuojamą nuo nebenaudojamo ilgalaikio turto vieneto ar jo dalies likutinės vertės po įgyvendintų investicijų, skirtų to ilgalaikio turto vieneto ar jo dalies atstatymui (rekonstrukcijai) ar modernizavimui  (GVTNT)</v>
          </cell>
          <cell r="D69">
            <v>0</v>
          </cell>
        </row>
        <row r="70">
          <cell r="C70" t="str">
            <v>Nusidėvėjimo (amortizacijos) sąnaudų dalis, priskaičiuojamą nuo ilgalaikio turto vienetų vertės dalies, sukurtos vartotojų ir abonentų lėšomis, prijungiant juos prie tinklų  (GVTNT)</v>
          </cell>
          <cell r="D70">
            <v>0</v>
          </cell>
        </row>
        <row r="71">
          <cell r="C71" t="str">
            <v>Nurašyto į sąnaudas ilgalaikio turto vertė (GVTNT)*</v>
          </cell>
          <cell r="D71">
            <v>0</v>
          </cell>
        </row>
        <row r="72">
          <cell r="C72" t="str">
            <v>Kitos reguliuojamos veiklos nepaskirstomosios sąnaudos, kitos nereguliuojamos veiklos sąnaudos</v>
          </cell>
          <cell r="D72">
            <v>7.8246866298070756</v>
          </cell>
        </row>
        <row r="86">
          <cell r="D86">
            <v>0</v>
          </cell>
        </row>
      </sheetData>
      <sheetData sheetId="5">
        <row r="19">
          <cell r="D19">
            <v>361.13394000000005</v>
          </cell>
        </row>
        <row r="21">
          <cell r="D21">
            <v>863.985453370193</v>
          </cell>
        </row>
        <row r="27">
          <cell r="E27">
            <v>49.134827871943379</v>
          </cell>
          <cell r="G27">
            <v>84.192088890318772</v>
          </cell>
          <cell r="H27">
            <v>18.763144780952381</v>
          </cell>
          <cell r="I27">
            <v>96.459355539231993</v>
          </cell>
          <cell r="K27">
            <v>147.2488323159198</v>
          </cell>
          <cell r="L27">
            <v>120.22684251569255</v>
          </cell>
          <cell r="M27">
            <v>17.306370334482416</v>
          </cell>
          <cell r="N27">
            <v>27.434479006738375</v>
          </cell>
          <cell r="O27">
            <v>0</v>
          </cell>
          <cell r="P27">
            <v>42.008566078476107</v>
          </cell>
        </row>
        <row r="28">
          <cell r="C28" t="str">
            <v>Geriamojo vandens įsigijimo sąnaudos</v>
          </cell>
          <cell r="D28">
            <v>0</v>
          </cell>
        </row>
        <row r="29">
          <cell r="C29" t="str">
            <v>Nuotekų tvarkymo paslaugų pirkimo sąnaudos</v>
          </cell>
          <cell r="D29">
            <v>0</v>
          </cell>
        </row>
        <row r="30">
          <cell r="C30" t="str">
            <v>Nuotekų tvarkymo paslaugų pirkimo sąnaudos</v>
          </cell>
          <cell r="D30">
            <v>0</v>
          </cell>
        </row>
        <row r="31">
          <cell r="C31" t="str">
            <v>Dumblo tvarkymo paslaugų pirkimo sąnaudos</v>
          </cell>
          <cell r="D31">
            <v>0</v>
          </cell>
        </row>
        <row r="32">
          <cell r="C32" t="str">
            <v>Elektros energijos sąnaudos</v>
          </cell>
          <cell r="D32">
            <v>105.6011</v>
          </cell>
        </row>
        <row r="33">
          <cell r="C33" t="str">
            <v>Elektros energija siurbliams,  orapūtėms, maišyklėms ir kitiems technologiniams įrenginiams</v>
          </cell>
          <cell r="D33">
            <v>105.53637000000001</v>
          </cell>
        </row>
        <row r="34">
          <cell r="C34" t="str">
            <v>Patalpų šildymo, apšvietimo, vėdinimo ir eksploatacijos elektros energijos sąnaudos</v>
          </cell>
          <cell r="D34">
            <v>6.473000000000001E-2</v>
          </cell>
        </row>
        <row r="35">
          <cell r="C35" t="str">
            <v>Technologinių medžiagų ir technologinio kuro sąnaudos</v>
          </cell>
          <cell r="D35">
            <v>3.7675399999999994</v>
          </cell>
        </row>
        <row r="36">
          <cell r="C36" t="str">
            <v>Technologinių medžiagų sąnaudos</v>
          </cell>
          <cell r="D36">
            <v>3.7675399999999994</v>
          </cell>
        </row>
        <row r="37">
          <cell r="C37" t="str">
            <v>Technologinio kuro sąnaudos</v>
          </cell>
          <cell r="D37">
            <v>0</v>
          </cell>
        </row>
        <row r="38">
          <cell r="C38" t="str">
            <v>Kuro transportui sąnaudos</v>
          </cell>
          <cell r="D38">
            <v>15.917679999999999</v>
          </cell>
        </row>
        <row r="39">
          <cell r="C39" t="str">
            <v xml:space="preserve">Kuras mašinoms ir gamybiniam transportui (asenizacijos transporto priemonėms, transportui dumblui, vandeniui vežti, autobusams žmonėms vežti) </v>
          </cell>
          <cell r="D39">
            <v>12.791549999999999</v>
          </cell>
        </row>
        <row r="40">
          <cell r="C40" t="str">
            <v>Kuras lengviesiems automobiliams</v>
          </cell>
          <cell r="D40">
            <v>3.1261299999999999</v>
          </cell>
        </row>
        <row r="41">
          <cell r="C41" t="str">
            <v>Šilumos energijos sąnaudos</v>
          </cell>
          <cell r="D41">
            <v>0.96502999999999994</v>
          </cell>
        </row>
        <row r="42">
          <cell r="C42" t="str">
            <v>Šilumos energijos patalpų šildymui sąnaudos</v>
          </cell>
          <cell r="D42">
            <v>0.96502999999999994</v>
          </cell>
        </row>
        <row r="43">
          <cell r="C43" t="str">
            <v>Einamojo remonto ir aptarnavimo sąnaudos</v>
          </cell>
          <cell r="D43">
            <v>67.72563000000001</v>
          </cell>
        </row>
        <row r="44">
          <cell r="C44" t="str">
            <v>Remonto medžiagų ir detalių  sąnaudos</v>
          </cell>
          <cell r="D44">
            <v>50.287080000000003</v>
          </cell>
        </row>
        <row r="45">
          <cell r="C45" t="str">
            <v>Remonto ir aptarnavimo paslaugų pirkimo sąnaudos</v>
          </cell>
          <cell r="D45">
            <v>17.35895</v>
          </cell>
        </row>
        <row r="46">
          <cell r="C46" t="str">
            <v xml:space="preserve">   Metrologinės patikros sąnaudos</v>
          </cell>
          <cell r="D46">
            <v>7.959999999999999E-2</v>
          </cell>
        </row>
        <row r="47">
          <cell r="C47" t="str">
            <v xml:space="preserve">   Avarijų šalinimo sąnaudos</v>
          </cell>
          <cell r="D47">
            <v>0</v>
          </cell>
        </row>
        <row r="48">
          <cell r="C48" t="str">
            <v xml:space="preserve">Kitos techninio aptarnavimo ir patikros (kėlimo mechanizmų, energetikos įrenginių) paslaugos </v>
          </cell>
          <cell r="D48">
            <v>0</v>
          </cell>
        </row>
        <row r="49">
          <cell r="C49" t="str">
            <v>Nusidėvėjimo (amortizacijos) sąnaudos</v>
          </cell>
          <cell r="D49">
            <v>119.72541733375576</v>
          </cell>
        </row>
        <row r="50">
          <cell r="C50" t="str">
            <v>Personalo sąnaudos</v>
          </cell>
          <cell r="D50">
            <v>199.13251</v>
          </cell>
        </row>
        <row r="51">
          <cell r="C51" t="str">
            <v xml:space="preserve">   Darbo užmokesčio sąnaudos</v>
          </cell>
          <cell r="D51">
            <v>195.33469000000002</v>
          </cell>
        </row>
        <row r="52">
          <cell r="C52" t="str">
            <v xml:space="preserve">   Darbdavio įmokų VSDFV ir kitų darbdavio įmokų VSDFV sąnaudos</v>
          </cell>
          <cell r="D52">
            <v>3.7978199999999998</v>
          </cell>
        </row>
        <row r="53">
          <cell r="C53" t="str">
            <v xml:space="preserve">   Darbo saugos sąnaudos</v>
          </cell>
          <cell r="D53">
            <v>0</v>
          </cell>
        </row>
        <row r="54">
          <cell r="C54" t="str">
            <v xml:space="preserve">   Kitos personalo sąnaudos</v>
          </cell>
          <cell r="D54">
            <v>0</v>
          </cell>
        </row>
        <row r="55">
          <cell r="C55" t="str">
            <v>Mokesčių sąnaudos</v>
          </cell>
          <cell r="D55">
            <v>44.072139999999997</v>
          </cell>
        </row>
        <row r="56">
          <cell r="C56" t="str">
            <v xml:space="preserve">   Mokesčio už valstybinius gamtos išteklius sąnaudos</v>
          </cell>
          <cell r="D56">
            <v>34.505240000000001</v>
          </cell>
        </row>
        <row r="57">
          <cell r="C57" t="str">
            <v xml:space="preserve">   Mokesčio už taršą sąnaudos</v>
          </cell>
          <cell r="D57">
            <v>7.8010000000000002</v>
          </cell>
        </row>
        <row r="58">
          <cell r="C58" t="str">
            <v xml:space="preserve">   Nekilnojamojo turto mokesčio sąnaudos</v>
          </cell>
          <cell r="D58">
            <v>0</v>
          </cell>
        </row>
        <row r="59">
          <cell r="C59" t="str">
            <v xml:space="preserve">   Žemės nuomos mokesčio sąnaudos</v>
          </cell>
          <cell r="D59">
            <v>0</v>
          </cell>
        </row>
        <row r="60">
          <cell r="C60" t="str">
            <v xml:space="preserve">   Kitų mokesčių sąnaudos</v>
          </cell>
          <cell r="D60">
            <v>1.7659000000000002</v>
          </cell>
        </row>
        <row r="61">
          <cell r="C61" t="str">
            <v>Finansinės sąnaudos</v>
          </cell>
          <cell r="D61">
            <v>0</v>
          </cell>
        </row>
        <row r="62">
          <cell r="C62" t="str">
            <v xml:space="preserve">   Banko paslaugų (komisinių) sąnaudos			</v>
          </cell>
          <cell r="D62">
            <v>0</v>
          </cell>
        </row>
        <row r="63">
          <cell r="C63" t="str">
            <v xml:space="preserve">   Kitos finansinės sąnaudos</v>
          </cell>
          <cell r="D63">
            <v>0</v>
          </cell>
        </row>
        <row r="64">
          <cell r="C64" t="str">
            <v>Administracinės sąnaudos</v>
          </cell>
          <cell r="D64">
            <v>12.27018</v>
          </cell>
        </row>
        <row r="65">
          <cell r="C65" t="str">
            <v xml:space="preserve">   Teisinių paslaugų pirkimo sąnaudos</v>
          </cell>
          <cell r="D65">
            <v>0</v>
          </cell>
        </row>
        <row r="66">
          <cell r="C66" t="str">
            <v xml:space="preserve">   Žyminio mokesčio sąnaudos			</v>
          </cell>
          <cell r="D66">
            <v>0</v>
          </cell>
        </row>
        <row r="67">
          <cell r="C67" t="str">
            <v xml:space="preserve">   Konsultacinių paslaugų pirkimo sąnaudos			</v>
          </cell>
          <cell r="D67">
            <v>0</v>
          </cell>
        </row>
        <row r="68">
          <cell r="C68" t="str">
            <v xml:space="preserve">   Ryšių paslaugų sąnaudos			</v>
          </cell>
          <cell r="D68">
            <v>7.8484299999999996</v>
          </cell>
        </row>
        <row r="69">
          <cell r="C69" t="str">
            <v xml:space="preserve">   Pašto, pasiuntinių paslaugų sąnaudos			</v>
          </cell>
          <cell r="D69">
            <v>0</v>
          </cell>
        </row>
        <row r="70">
          <cell r="C70" t="str">
            <v xml:space="preserve">  Kanceliarinės sąnaudos			</v>
          </cell>
          <cell r="D70">
            <v>0</v>
          </cell>
        </row>
        <row r="71">
          <cell r="C71" t="str">
            <v xml:space="preserve">   Org. inventoriaus aptarnavimo, remonto paslaugų pirkimo sąnaudos		</v>
          </cell>
          <cell r="D71">
            <v>0</v>
          </cell>
        </row>
        <row r="72">
          <cell r="C72" t="str">
            <v xml:space="preserve">   Profesinės literatūros, spaudos sąnaudos			</v>
          </cell>
          <cell r="D72">
            <v>0</v>
          </cell>
        </row>
        <row r="73">
          <cell r="C73" t="str">
            <v xml:space="preserve">   Patalpų priežiūros paslaugų pirkimo sąnaudos</v>
          </cell>
          <cell r="D73">
            <v>0</v>
          </cell>
        </row>
        <row r="74">
          <cell r="C74" t="str">
            <v xml:space="preserve">   Apskaitos ir audito paslaugų pirkimo sąnaudos</v>
          </cell>
          <cell r="D74">
            <v>0</v>
          </cell>
        </row>
        <row r="75">
          <cell r="C75" t="str">
            <v xml:space="preserve">   Transporto paslaugų pirkimo sąnaudos</v>
          </cell>
          <cell r="D75">
            <v>1.3029600000000001</v>
          </cell>
        </row>
        <row r="76">
          <cell r="C76" t="str">
            <v xml:space="preserve">   Įmokų administravimo paslaugų sąnaudos</v>
          </cell>
          <cell r="D76">
            <v>0</v>
          </cell>
        </row>
        <row r="77">
          <cell r="C77" t="str">
            <v xml:space="preserve">   Vartotojų informavimo paslaugų pirkimo sąnaudos</v>
          </cell>
          <cell r="D77">
            <v>0</v>
          </cell>
        </row>
        <row r="78">
          <cell r="C78" t="str">
            <v xml:space="preserve">   Kitos administravimo sąnaudos.</v>
          </cell>
          <cell r="D78">
            <v>3.1187900000000002</v>
          </cell>
        </row>
        <row r="79">
          <cell r="C79" t="str">
            <v>Rinkodaros ir pardavimų sąnaudos</v>
          </cell>
          <cell r="D79">
            <v>0</v>
          </cell>
        </row>
        <row r="80">
          <cell r="C80" t="str">
            <v>Kitos sąnaudos</v>
          </cell>
          <cell r="D80">
            <v>33.597279999999998</v>
          </cell>
        </row>
        <row r="81">
          <cell r="C81" t="str">
            <v xml:space="preserve">   Turto nuomos sąnaudos</v>
          </cell>
          <cell r="D81">
            <v>0</v>
          </cell>
        </row>
        <row r="82">
          <cell r="C82" t="str">
            <v>Draudimo sąnaudos</v>
          </cell>
          <cell r="D82">
            <v>2.9000000000000001E-2</v>
          </cell>
        </row>
        <row r="83">
          <cell r="C83" t="str">
            <v xml:space="preserve">   Laboratorinių tyrimų pirkimo sąnaudos</v>
          </cell>
          <cell r="D83">
            <v>19.938780000000001</v>
          </cell>
        </row>
        <row r="84">
          <cell r="C84" t="str">
            <v>Kitų paslaugų   pirkimo sąnaudos</v>
          </cell>
          <cell r="D84">
            <v>6.9296099999999994</v>
          </cell>
        </row>
        <row r="85">
          <cell r="C85" t="str">
            <v>Kitos pastoviosios sąnaudos</v>
          </cell>
          <cell r="D85">
            <v>6.6998899999999999</v>
          </cell>
        </row>
        <row r="86">
          <cell r="C86" t="str">
            <v>Trumpalaikio turto (vandens ir nuotekų apskaitos prietaisai) nurašymo sąnaudos</v>
          </cell>
          <cell r="D86">
            <v>0</v>
          </cell>
        </row>
        <row r="87">
          <cell r="C87" t="str">
            <v>Kitos kintamosios sąnaudos</v>
          </cell>
          <cell r="D87">
            <v>0</v>
          </cell>
        </row>
        <row r="88">
          <cell r="C88" t="str">
            <v>NETIESIOGINĖS SĄNAUDOS</v>
          </cell>
          <cell r="D88">
            <v>76.748665332185141</v>
          </cell>
          <cell r="E88">
            <v>1.1632239764729602</v>
          </cell>
          <cell r="G88">
            <v>9.1488766905602343</v>
          </cell>
          <cell r="H88">
            <v>8.1642880664192905</v>
          </cell>
          <cell r="I88">
            <v>14.211475672418901</v>
          </cell>
          <cell r="K88">
            <v>28.969218017113107</v>
          </cell>
          <cell r="L88">
            <v>8.547912071174018</v>
          </cell>
          <cell r="M88">
            <v>3.6223881426512405</v>
          </cell>
          <cell r="N88">
            <v>0</v>
          </cell>
          <cell r="O88">
            <v>0</v>
          </cell>
          <cell r="P88">
            <v>2.9212826953753903</v>
          </cell>
        </row>
        <row r="89">
          <cell r="C89" t="str">
            <v>Elektros energijos sąnaudos</v>
          </cell>
          <cell r="D89">
            <v>0.85029999999999994</v>
          </cell>
        </row>
        <row r="90">
          <cell r="C90" t="str">
            <v>Elektros energija siurbliams,  orapūtėms, maišyklėms ir kitiems technologiniams įrenginiams</v>
          </cell>
          <cell r="D90">
            <v>0.85029999999999994</v>
          </cell>
        </row>
        <row r="91">
          <cell r="C91" t="str">
            <v>Patalpų šildymo, apšvietimo, vėdinimo ir eksploatacijos elektros energijos sąnaudos</v>
          </cell>
          <cell r="D91">
            <v>0</v>
          </cell>
        </row>
        <row r="92">
          <cell r="C92" t="str">
            <v>Kuro transportui sąnaudos</v>
          </cell>
          <cell r="D92">
            <v>18.349589999999999</v>
          </cell>
        </row>
        <row r="93">
          <cell r="C93" t="str">
            <v xml:space="preserve">Kuras mašinoms ir gamybiniam transportui (asenizacijos transporto priemonėms, transportui dumblui, vandeniui vežti, autobusams žmonėms vežti) </v>
          </cell>
          <cell r="D93">
            <v>18.349589999999999</v>
          </cell>
        </row>
        <row r="94">
          <cell r="C94" t="str">
            <v>Kuras lengviesiems automobiliams</v>
          </cell>
          <cell r="D94">
            <v>0</v>
          </cell>
        </row>
        <row r="95">
          <cell r="C95" t="str">
            <v>Šilumos energijos sąnaudos</v>
          </cell>
          <cell r="D95">
            <v>0.80535999999999996</v>
          </cell>
        </row>
        <row r="96">
          <cell r="C96" t="str">
            <v>Šilumos energijos patalpų šildymui sąnaudos</v>
          </cell>
          <cell r="D96">
            <v>0.80535999999999996</v>
          </cell>
        </row>
        <row r="97">
          <cell r="C97" t="str">
            <v>Einamojo remonto ir aptarnavimo sąnaudos</v>
          </cell>
          <cell r="D97">
            <v>4.1409700000000003</v>
          </cell>
        </row>
        <row r="98">
          <cell r="C98" t="str">
            <v>Remonto medžiagų ir detalių  sąnaudos</v>
          </cell>
          <cell r="D98">
            <v>3.2595700000000001</v>
          </cell>
        </row>
        <row r="99">
          <cell r="C99" t="str">
            <v>Remonto ir aptarnavimo paslaugų pirkimo sąnaudos</v>
          </cell>
          <cell r="D99">
            <v>0.88139999999999996</v>
          </cell>
        </row>
        <row r="100">
          <cell r="C100" t="str">
            <v xml:space="preserve">   Metrologinės patikros sąnaudos</v>
          </cell>
          <cell r="D100">
            <v>0</v>
          </cell>
        </row>
        <row r="101">
          <cell r="C101" t="str">
            <v xml:space="preserve">   Avarijų šalinimo sąnaudos</v>
          </cell>
          <cell r="D101">
            <v>0</v>
          </cell>
        </row>
        <row r="102">
          <cell r="C102" t="str">
            <v xml:space="preserve">Kitos techninio aptarnavimo ir patikros (kėlimo mechanizmų, energetikos įrenginių) paslaugos </v>
          </cell>
          <cell r="D102">
            <v>0</v>
          </cell>
        </row>
        <row r="103">
          <cell r="C103" t="str">
            <v>Nusidėvėjimo (amortizacijos) sąnaudos</v>
          </cell>
          <cell r="D103">
            <v>5.1331753321851465</v>
          </cell>
        </row>
        <row r="104">
          <cell r="C104" t="str">
            <v>Personalo sąnaudos</v>
          </cell>
          <cell r="D104">
            <v>35.883169999999993</v>
          </cell>
        </row>
        <row r="105">
          <cell r="C105" t="str">
            <v xml:space="preserve">   Darbo užmokesčio sąnaudos</v>
          </cell>
          <cell r="D105">
            <v>34.801449999999996</v>
          </cell>
        </row>
        <row r="106">
          <cell r="C106" t="str">
            <v xml:space="preserve">   Darbdavio įmokų VSDFV ir kitų darbdavio įmokų VSDFV sąnaudos</v>
          </cell>
          <cell r="D106">
            <v>1.08172</v>
          </cell>
        </row>
        <row r="107">
          <cell r="C107" t="str">
            <v xml:space="preserve">   Darbo saugos sąnaudos</v>
          </cell>
          <cell r="D107">
            <v>0</v>
          </cell>
        </row>
        <row r="108">
          <cell r="C108" t="str">
            <v xml:space="preserve">   Kitos personalo sąnaudos</v>
          </cell>
          <cell r="D108">
            <v>0</v>
          </cell>
        </row>
        <row r="109">
          <cell r="C109" t="str">
            <v>Mokesčių sąnaudos</v>
          </cell>
          <cell r="D109">
            <v>0</v>
          </cell>
        </row>
        <row r="110">
          <cell r="C110" t="str">
            <v xml:space="preserve">   Nekilnojamojo turto mokesčio sąnaudos</v>
          </cell>
          <cell r="D110">
            <v>0</v>
          </cell>
        </row>
        <row r="111">
          <cell r="C111" t="str">
            <v xml:space="preserve">   Žemės nuomos mokesčio sąnaudos</v>
          </cell>
          <cell r="D111">
            <v>0</v>
          </cell>
        </row>
        <row r="112">
          <cell r="C112" t="str">
            <v xml:space="preserve">   Kitų mokesčių sąnaudos</v>
          </cell>
          <cell r="D112">
            <v>0</v>
          </cell>
        </row>
        <row r="113">
          <cell r="C113" t="str">
            <v>Finansinės sąnaudos</v>
          </cell>
          <cell r="D113">
            <v>0</v>
          </cell>
        </row>
        <row r="114">
          <cell r="C114" t="str">
            <v xml:space="preserve">   Banko paslaugų (komisinių) sąnaudos			</v>
          </cell>
          <cell r="D114">
            <v>0</v>
          </cell>
        </row>
        <row r="115">
          <cell r="C115" t="str">
            <v xml:space="preserve">   Kitos finansinės sąnaudos</v>
          </cell>
          <cell r="D115">
            <v>0</v>
          </cell>
        </row>
        <row r="116">
          <cell r="C116" t="str">
            <v>Administracinės sąnaudos</v>
          </cell>
          <cell r="D116">
            <v>10.54989</v>
          </cell>
        </row>
        <row r="117">
          <cell r="C117" t="str">
            <v xml:space="preserve">   Teisinių paslaugų pirkimo sąnaudos</v>
          </cell>
          <cell r="D117">
            <v>0</v>
          </cell>
        </row>
        <row r="118">
          <cell r="C118" t="str">
            <v xml:space="preserve">   Žyminio mokesčio sąnaudos			</v>
          </cell>
          <cell r="D118">
            <v>0</v>
          </cell>
        </row>
        <row r="119">
          <cell r="C119" t="str">
            <v xml:space="preserve">   Konsultacinių paslaugų pirkimo sąnaudos			</v>
          </cell>
          <cell r="D119">
            <v>0</v>
          </cell>
        </row>
        <row r="120">
          <cell r="C120" t="str">
            <v xml:space="preserve">   Ryšių paslaugų sąnaudos			</v>
          </cell>
          <cell r="D120">
            <v>0</v>
          </cell>
        </row>
        <row r="121">
          <cell r="C121" t="str">
            <v xml:space="preserve">   Pašto, pasiuntinių paslaugų sąnaudos			</v>
          </cell>
          <cell r="D121">
            <v>0</v>
          </cell>
        </row>
        <row r="122">
          <cell r="C122" t="str">
            <v xml:space="preserve">  Kanceliarinės sąnaudos			</v>
          </cell>
          <cell r="D122">
            <v>0</v>
          </cell>
        </row>
        <row r="123">
          <cell r="C123" t="str">
            <v xml:space="preserve">   Org. inventoriaus aptarnavimo, remonto paslaugų pirkimo sąnaudos		</v>
          </cell>
          <cell r="D123">
            <v>0</v>
          </cell>
        </row>
        <row r="124">
          <cell r="C124" t="str">
            <v xml:space="preserve">   Profesinės literatūros, spaudos sąnaudos			</v>
          </cell>
          <cell r="D124">
            <v>0</v>
          </cell>
        </row>
        <row r="125">
          <cell r="C125" t="str">
            <v xml:space="preserve">   Patalpų priežiūros paslaugų pirkimo sąnaudos</v>
          </cell>
          <cell r="D125">
            <v>0</v>
          </cell>
        </row>
        <row r="126">
          <cell r="C126" t="str">
            <v xml:space="preserve">   Apskaitos ir audito paslaugų pirkimo sąnaudos</v>
          </cell>
          <cell r="D126">
            <v>0</v>
          </cell>
        </row>
        <row r="127">
          <cell r="C127" t="str">
            <v xml:space="preserve">   Transporto paslaugų pirkimo sąnaudos</v>
          </cell>
          <cell r="D127">
            <v>4.0686299999999997</v>
          </cell>
        </row>
        <row r="128">
          <cell r="C128" t="str">
            <v xml:space="preserve">   Įmokų administravimo paslaugų sąnaudos</v>
          </cell>
          <cell r="D128">
            <v>0</v>
          </cell>
        </row>
        <row r="129">
          <cell r="C129" t="str">
            <v xml:space="preserve">   Vartotojų informavimo paslaugų pirkimo sąnaudos</v>
          </cell>
          <cell r="D129">
            <v>0</v>
          </cell>
        </row>
        <row r="130">
          <cell r="C130" t="str">
            <v xml:space="preserve">   Kitos administravimo sąnaudos.</v>
          </cell>
          <cell r="D130">
            <v>6.4812599999999998</v>
          </cell>
        </row>
        <row r="131">
          <cell r="C131" t="str">
            <v>Rinkodaros ir pardavimų sąnaudos</v>
          </cell>
          <cell r="D131">
            <v>0</v>
          </cell>
        </row>
        <row r="132">
          <cell r="C132" t="str">
            <v>Kitos sąnaudos</v>
          </cell>
          <cell r="D132">
            <v>1.0362100000000001</v>
          </cell>
        </row>
        <row r="133">
          <cell r="C133" t="str">
            <v xml:space="preserve">   Turto nuomos sąnaudos</v>
          </cell>
          <cell r="D133">
            <v>0</v>
          </cell>
        </row>
        <row r="134">
          <cell r="C134" t="str">
            <v>Draudimo sąnaudos</v>
          </cell>
          <cell r="D134">
            <v>0.15012</v>
          </cell>
        </row>
        <row r="135">
          <cell r="C135" t="str">
            <v xml:space="preserve">   Laboratorinių tyrimų pirkimo sąnaudos</v>
          </cell>
          <cell r="D135">
            <v>0</v>
          </cell>
        </row>
        <row r="136">
          <cell r="C136" t="str">
            <v>Kitų paslaugų   pirkimo sąnaudos</v>
          </cell>
          <cell r="D136">
            <v>0.88609000000000004</v>
          </cell>
        </row>
        <row r="137">
          <cell r="C137" t="str">
            <v>Kitos pastoviosios sąnaudos</v>
          </cell>
          <cell r="D137">
            <v>0</v>
          </cell>
        </row>
        <row r="138">
          <cell r="C138" t="str">
            <v>Kitos kintamosios sąnaudos</v>
          </cell>
          <cell r="D138">
            <v>0</v>
          </cell>
        </row>
        <row r="184">
          <cell r="D184">
            <v>184.46228070425201</v>
          </cell>
          <cell r="E184">
            <v>18.019414868014429</v>
          </cell>
          <cell r="G184">
            <v>9.4751182804848764</v>
          </cell>
          <cell r="H184">
            <v>8.2041235531602865</v>
          </cell>
          <cell r="I184">
            <v>38.164336046058388</v>
          </cell>
          <cell r="K184">
            <v>55.268512470987496</v>
          </cell>
          <cell r="L184">
            <v>24.945900879878753</v>
          </cell>
          <cell r="M184">
            <v>5.8932076790613754</v>
          </cell>
          <cell r="N184">
            <v>9.3635216010703335</v>
          </cell>
          <cell r="O184">
            <v>0</v>
          </cell>
          <cell r="P184">
            <v>15.128145325536071</v>
          </cell>
        </row>
        <row r="186">
          <cell r="C186" t="str">
            <v>Patalpų šildymo, apšvietimo, vėdinimo ir eksploatacijos elektros energijos sąnaudos</v>
          </cell>
          <cell r="D186">
            <v>0.95169999999999988</v>
          </cell>
        </row>
        <row r="187">
          <cell r="C187" t="str">
            <v>Kuro transportui sąnaudos</v>
          </cell>
          <cell r="D187">
            <v>0</v>
          </cell>
        </row>
        <row r="188">
          <cell r="C188" t="str">
            <v xml:space="preserve">Kuras mašinoms ir gamybiniam transportui (asenizacijos transporto priemonėms, transportui dumblui, vandeniui vežti, autobusams žmonėms vežti) </v>
          </cell>
          <cell r="D188">
            <v>0</v>
          </cell>
        </row>
        <row r="189">
          <cell r="C189" t="str">
            <v>Kuras lengviesiems automobiliams</v>
          </cell>
          <cell r="D189">
            <v>0</v>
          </cell>
        </row>
        <row r="190">
          <cell r="C190" t="str">
            <v>Šilumos energijos sąnaudos</v>
          </cell>
          <cell r="D190">
            <v>1.3629599999999999</v>
          </cell>
        </row>
        <row r="191">
          <cell r="C191" t="str">
            <v>Šilumos energijos patalpų šildymui sąnaudos</v>
          </cell>
          <cell r="D191">
            <v>1.3629599999999999</v>
          </cell>
        </row>
        <row r="192">
          <cell r="C192" t="str">
            <v>Einamojo remonto ir aptarnavimo sąnaudos</v>
          </cell>
          <cell r="D192">
            <v>0.48280000000000001</v>
          </cell>
        </row>
        <row r="193">
          <cell r="C193" t="str">
            <v>Remonto medžiagų ir detalių  sąnaudos</v>
          </cell>
          <cell r="D193">
            <v>0</v>
          </cell>
        </row>
        <row r="194">
          <cell r="C194" t="str">
            <v>Remonto ir aptarnavimo paslaugų pirkimo sąnaudos</v>
          </cell>
          <cell r="D194">
            <v>0.48280000000000001</v>
          </cell>
        </row>
        <row r="195">
          <cell r="C195" t="str">
            <v xml:space="preserve">   Metrologinės patikros sąnaudos</v>
          </cell>
          <cell r="D195">
            <v>0</v>
          </cell>
        </row>
        <row r="196">
          <cell r="C196" t="str">
            <v xml:space="preserve">   Avarijų šalinimo sąnaudos</v>
          </cell>
          <cell r="D196">
            <v>0</v>
          </cell>
        </row>
        <row r="197">
          <cell r="C197" t="str">
            <v xml:space="preserve">Kitos techninio aptarnavimo ir patikros (kėlimo mechanizmų, energetikos įrenginių) paslaugos </v>
          </cell>
          <cell r="D197">
            <v>0</v>
          </cell>
        </row>
        <row r="198">
          <cell r="C198" t="str">
            <v>Nusidėvėjimo (amortizacijos) sąnaudos</v>
          </cell>
          <cell r="D198">
            <v>4.573200704251998</v>
          </cell>
          <cell r="E198">
            <v>0.85264804076432088</v>
          </cell>
          <cell r="G198">
            <v>0.39892094645773701</v>
          </cell>
          <cell r="H198">
            <v>0.19385184055305676</v>
          </cell>
          <cell r="I198">
            <v>0.9091293131585968</v>
          </cell>
          <cell r="K198">
            <v>1.3169165339707924</v>
          </cell>
          <cell r="L198">
            <v>0.72580107216536593</v>
          </cell>
          <cell r="M198">
            <v>3.2156584814224669E-2</v>
          </cell>
          <cell r="N198">
            <v>0</v>
          </cell>
          <cell r="O198">
            <v>0</v>
          </cell>
          <cell r="P198">
            <v>0.14377637236790394</v>
          </cell>
        </row>
        <row r="199">
          <cell r="C199" t="str">
            <v>Personalo sąnaudos</v>
          </cell>
          <cell r="D199">
            <v>133.69340000000003</v>
          </cell>
        </row>
        <row r="200">
          <cell r="C200" t="str">
            <v xml:space="preserve">   Darbo užmokesčio sąnaudos</v>
          </cell>
          <cell r="D200">
            <v>130.99780000000001</v>
          </cell>
        </row>
        <row r="201">
          <cell r="C201" t="str">
            <v xml:space="preserve">   Darbdavio įmokų VSDFV ir kitų darbdavio įmokų VSDFV sąnaudos</v>
          </cell>
          <cell r="D201">
            <v>2.6955999999999998</v>
          </cell>
        </row>
        <row r="202">
          <cell r="C202" t="str">
            <v xml:space="preserve">   Darbo saugos sąnaudos</v>
          </cell>
          <cell r="D202">
            <v>0</v>
          </cell>
        </row>
        <row r="203">
          <cell r="C203" t="str">
            <v xml:space="preserve">   Kitos personalo sąnaudos</v>
          </cell>
          <cell r="D203">
            <v>0</v>
          </cell>
        </row>
        <row r="204">
          <cell r="C204" t="str">
            <v>Mokesčių sąnaudos</v>
          </cell>
          <cell r="D204">
            <v>0.24497999999999986</v>
          </cell>
        </row>
        <row r="205">
          <cell r="C205" t="str">
            <v xml:space="preserve">   Nekilnojamojo turto mokesčio sąnaudos</v>
          </cell>
          <cell r="D205">
            <v>0.33600000000000002</v>
          </cell>
        </row>
        <row r="206">
          <cell r="C206" t="str">
            <v xml:space="preserve">   Žemės nuomos mokesčio sąnaudos</v>
          </cell>
          <cell r="D206">
            <v>0.19046000000000002</v>
          </cell>
        </row>
        <row r="207">
          <cell r="C207" t="str">
            <v xml:space="preserve">   Kitų mokesčių sąnaudos</v>
          </cell>
          <cell r="D207">
            <v>-0.28148000000000017</v>
          </cell>
        </row>
        <row r="208">
          <cell r="C208" t="str">
            <v>Finansinės sąnaudos</v>
          </cell>
          <cell r="D208">
            <v>0.80771999999999999</v>
          </cell>
        </row>
        <row r="209">
          <cell r="C209" t="str">
            <v xml:space="preserve">   Banko paslaugų (komisinių) sąnaudos			</v>
          </cell>
          <cell r="D209">
            <v>0.80771999999999999</v>
          </cell>
        </row>
        <row r="210">
          <cell r="C210" t="str">
            <v xml:space="preserve">   Kitos  finansinės sąnaudos</v>
          </cell>
          <cell r="D210">
            <v>0</v>
          </cell>
        </row>
        <row r="211">
          <cell r="C211" t="str">
            <v>Administracinės sąnaudos</v>
          </cell>
          <cell r="D211">
            <v>36.781129999999997</v>
          </cell>
        </row>
        <row r="212">
          <cell r="C212" t="str">
            <v xml:space="preserve">   Teisinių paslaugų pirkimo sąnaudos</v>
          </cell>
          <cell r="D212">
            <v>0</v>
          </cell>
        </row>
        <row r="213">
          <cell r="C213" t="str">
            <v xml:space="preserve">   Žyminio mokesčio sąnaudos			</v>
          </cell>
          <cell r="D213">
            <v>1.3053599999999999</v>
          </cell>
        </row>
        <row r="214">
          <cell r="C214" t="str">
            <v xml:space="preserve">   Konsultacinių paslaugų pirkimo sąnaudos			</v>
          </cell>
          <cell r="D214">
            <v>0</v>
          </cell>
        </row>
        <row r="215">
          <cell r="C215" t="str">
            <v xml:space="preserve">   Ryšių paslaugų sąnaudos			</v>
          </cell>
          <cell r="D215">
            <v>2.2400199999999999</v>
          </cell>
        </row>
        <row r="216">
          <cell r="C216" t="str">
            <v xml:space="preserve">   Pašto, pasiuntinių paslaugų sąnaudos			</v>
          </cell>
          <cell r="D216">
            <v>0</v>
          </cell>
        </row>
        <row r="217">
          <cell r="C217" t="str">
            <v xml:space="preserve">  Kanceliarinės sąnaudos			</v>
          </cell>
          <cell r="D217">
            <v>1.63354</v>
          </cell>
        </row>
        <row r="218">
          <cell r="C218" t="str">
            <v xml:space="preserve">   Org. inventoriaus aptarnavimo, remonto paslaugų pirkimo sąnaudos		</v>
          </cell>
          <cell r="D218">
            <v>0.96</v>
          </cell>
        </row>
        <row r="219">
          <cell r="C219" t="str">
            <v xml:space="preserve">   Profesinės literatūros, spaudos sąnaudos			</v>
          </cell>
          <cell r="D219">
            <v>0</v>
          </cell>
        </row>
        <row r="220">
          <cell r="C220" t="str">
            <v xml:space="preserve">   Patalpų priežiūros paslaugų pirkimo sąnaudos</v>
          </cell>
          <cell r="D220">
            <v>0</v>
          </cell>
        </row>
        <row r="221">
          <cell r="C221" t="str">
            <v xml:space="preserve">   Apskaitos ir audito paslaugų pirkimo sąnaudos</v>
          </cell>
          <cell r="D221">
            <v>1.4621199999999999</v>
          </cell>
        </row>
        <row r="222">
          <cell r="C222" t="str">
            <v xml:space="preserve">   Transporto paslaugų pirkimo sąnaudos</v>
          </cell>
          <cell r="D222">
            <v>1.34365</v>
          </cell>
        </row>
        <row r="223">
          <cell r="C223" t="str">
            <v xml:space="preserve">   Įmokų administravimo paslaugų sąnaudos</v>
          </cell>
          <cell r="D223">
            <v>0</v>
          </cell>
        </row>
        <row r="224">
          <cell r="C224" t="str">
            <v xml:space="preserve">   Vartotojų informavimo paslaugų pirkimo sąnaudos</v>
          </cell>
          <cell r="D224">
            <v>0</v>
          </cell>
        </row>
        <row r="225">
          <cell r="C225" t="str">
            <v>Paskirstomosios draudimo sąnaudos</v>
          </cell>
          <cell r="D225">
            <v>0</v>
          </cell>
        </row>
        <row r="226">
          <cell r="C226" t="str">
            <v xml:space="preserve">   Kitos administravimo sąnaudos.</v>
          </cell>
          <cell r="D226">
            <v>27.83644</v>
          </cell>
        </row>
        <row r="227">
          <cell r="C227" t="str">
            <v>Rinkodaros ir pardavimų sąnaudos</v>
          </cell>
          <cell r="D227">
            <v>0</v>
          </cell>
        </row>
        <row r="228">
          <cell r="C228" t="str">
            <v>Kitos sąnaudos</v>
          </cell>
          <cell r="D228">
            <v>5.5643899999999995</v>
          </cell>
        </row>
        <row r="229">
          <cell r="C229" t="str">
            <v xml:space="preserve">   Turto nuomos sąnaudos</v>
          </cell>
          <cell r="D229">
            <v>0</v>
          </cell>
        </row>
        <row r="230">
          <cell r="C230" t="str">
            <v>Draudimo sąnaudos</v>
          </cell>
          <cell r="D230">
            <v>0.89351999999999998</v>
          </cell>
        </row>
        <row r="231">
          <cell r="C231" t="str">
            <v xml:space="preserve">   Laboratorinių tyrimų pirkimo sąnaudos</v>
          </cell>
          <cell r="D231">
            <v>0</v>
          </cell>
        </row>
        <row r="232">
          <cell r="C232" t="str">
            <v>Kitų paslaugų   pirkimo sąnaudos</v>
          </cell>
          <cell r="D232">
            <v>4.6627099999999997</v>
          </cell>
        </row>
        <row r="233">
          <cell r="C233" t="str">
            <v>Kitos pastoviosios sąnaudos</v>
          </cell>
          <cell r="D233">
            <v>8.1600000000000006E-3</v>
          </cell>
        </row>
        <row r="235">
          <cell r="E235">
            <v>9.5429732740031294</v>
          </cell>
          <cell r="G235">
            <v>5.0454409650808918</v>
          </cell>
          <cell r="H235">
            <v>4.4528949242540072</v>
          </cell>
          <cell r="I235">
            <v>20.710099097121287</v>
          </cell>
          <cell r="K235">
            <v>29.991590338344444</v>
          </cell>
          <cell r="L235">
            <v>13.463907763447001</v>
          </cell>
          <cell r="M235">
            <v>3.2581472395362479</v>
          </cell>
          <cell r="N235">
            <v>5.2051639827555594</v>
          </cell>
          <cell r="O235">
            <v>0</v>
          </cell>
          <cell r="P235">
            <v>8.3297824154574407</v>
          </cell>
        </row>
        <row r="236">
          <cell r="E236">
            <v>18.644448295732118</v>
          </cell>
          <cell r="G236">
            <v>8.7230141919385833</v>
          </cell>
          <cell r="H236">
            <v>4.2388657985821672</v>
          </cell>
          <cell r="I236">
            <v>19.879497357579801</v>
          </cell>
          <cell r="K236">
            <v>28.796386144749142</v>
          </cell>
          <cell r="L236">
            <v>15.870746094535981</v>
          </cell>
          <cell r="M236">
            <v>0.70315271281067171</v>
          </cell>
          <cell r="N236">
            <v>0</v>
          </cell>
          <cell r="O236">
            <v>0</v>
          </cell>
          <cell r="P236">
            <v>3.1438894040715475</v>
          </cell>
        </row>
      </sheetData>
      <sheetData sheetId="6"/>
      <sheetData sheetId="7"/>
      <sheetData sheetId="8"/>
      <sheetData sheetId="9"/>
      <sheetData sheetId="10"/>
      <sheetData sheetId="11">
        <row r="9">
          <cell r="E9">
            <v>29.304753608760574</v>
          </cell>
        </row>
      </sheetData>
      <sheetData sheetId="12"/>
      <sheetData sheetId="13"/>
      <sheetData sheetId="14"/>
      <sheetData sheetId="15">
        <row r="6">
          <cell r="H6" t="str">
            <v>K3</v>
          </cell>
          <cell r="I6" t="str">
            <v>K4</v>
          </cell>
          <cell r="J6" t="str">
            <v>K5</v>
          </cell>
          <cell r="K6" t="str">
            <v>K6</v>
          </cell>
          <cell r="L6" t="str">
            <v>K7</v>
          </cell>
          <cell r="M6" t="str">
            <v>K8</v>
          </cell>
          <cell r="N6" t="str">
            <v>K9</v>
          </cell>
          <cell r="O6" t="str">
            <v>K10</v>
          </cell>
          <cell r="P6" t="str">
            <v>K11</v>
          </cell>
          <cell r="Q6" t="str">
            <v>K12</v>
          </cell>
          <cell r="R6" t="str">
            <v>K13</v>
          </cell>
          <cell r="S6" t="str">
            <v>K14</v>
          </cell>
          <cell r="T6" t="str">
            <v>K15</v>
          </cell>
        </row>
        <row r="8">
          <cell r="C8" t="str">
            <v>Geriamojo vandens įsigijimo sąnaudos</v>
          </cell>
        </row>
        <row r="10">
          <cell r="C10" t="str">
            <v>Nuotekų tvarkymo paslaugų pirkimo sąnaudos</v>
          </cell>
          <cell r="D10" t="str">
            <v/>
          </cell>
        </row>
        <row r="11">
          <cell r="C11" t="str">
            <v>Dumblo tvarkymo paslaugų pirkimo sąnaudos</v>
          </cell>
          <cell r="D11" t="str">
            <v/>
          </cell>
        </row>
        <row r="13">
          <cell r="C13" t="str">
            <v>Elektros energija siurbliams,  orapūtėms, maišyklėms ir kitiems technologiniams įrenginiams</v>
          </cell>
          <cell r="D13">
            <v>600361</v>
          </cell>
        </row>
        <row r="14">
          <cell r="D14">
            <v>600362</v>
          </cell>
        </row>
        <row r="15">
          <cell r="D15">
            <v>600363</v>
          </cell>
        </row>
        <row r="16">
          <cell r="D16">
            <v>600364</v>
          </cell>
        </row>
        <row r="17">
          <cell r="D17">
            <v>600365</v>
          </cell>
        </row>
        <row r="18">
          <cell r="D18">
            <v>600366</v>
          </cell>
        </row>
        <row r="19">
          <cell r="C19" t="str">
            <v>Patalpų šildymo, apšvietimo, vėdinimo ir eksploatacijos elektros energijos sąnaudos</v>
          </cell>
          <cell r="D19">
            <v>600371</v>
          </cell>
        </row>
        <row r="20">
          <cell r="D20">
            <v>60047</v>
          </cell>
        </row>
        <row r="21">
          <cell r="D21">
            <v>6206</v>
          </cell>
        </row>
        <row r="22">
          <cell r="D22">
            <v>63021</v>
          </cell>
        </row>
        <row r="23">
          <cell r="D23">
            <v>640125</v>
          </cell>
        </row>
        <row r="25">
          <cell r="C25" t="str">
            <v>Technologinių medžiagų sąnaudos</v>
          </cell>
          <cell r="D25">
            <v>600311</v>
          </cell>
        </row>
        <row r="26">
          <cell r="D26">
            <v>600312</v>
          </cell>
        </row>
        <row r="27">
          <cell r="D27">
            <v>600313</v>
          </cell>
        </row>
        <row r="28">
          <cell r="D28">
            <v>600314</v>
          </cell>
        </row>
        <row r="29">
          <cell r="D29">
            <v>640123</v>
          </cell>
        </row>
        <row r="30">
          <cell r="C30" t="str">
            <v>Technologinio kuro sąnaudos</v>
          </cell>
          <cell r="D30" t="str">
            <v/>
          </cell>
        </row>
        <row r="32">
          <cell r="C32" t="str">
            <v xml:space="preserve">Kuras mašinoms ir gamybiniam transportui (asenizacijos transporto priemonėms, transportui dumblui, vandeniui vežti, autobusams žmonėms vežti) </v>
          </cell>
          <cell r="D32">
            <v>600384</v>
          </cell>
        </row>
        <row r="33">
          <cell r="D33">
            <v>600386</v>
          </cell>
        </row>
        <row r="34">
          <cell r="D34">
            <v>60044</v>
          </cell>
        </row>
        <row r="35">
          <cell r="C35" t="str">
            <v>Kuras lengviesiems automobiliams</v>
          </cell>
          <cell r="D35">
            <v>6205</v>
          </cell>
        </row>
        <row r="36">
          <cell r="D36">
            <v>640112</v>
          </cell>
        </row>
        <row r="37">
          <cell r="D37">
            <v>640134</v>
          </cell>
        </row>
        <row r="39">
          <cell r="C39" t="str">
            <v>Šilumos energijos patalpų šildymui sąnaudos</v>
          </cell>
          <cell r="D39">
            <v>60046</v>
          </cell>
        </row>
        <row r="40">
          <cell r="D40">
            <v>6207</v>
          </cell>
        </row>
        <row r="41">
          <cell r="D41">
            <v>63022</v>
          </cell>
        </row>
        <row r="42">
          <cell r="D42">
            <v>640124</v>
          </cell>
        </row>
        <row r="44">
          <cell r="C44" t="str">
            <v>Remonto medžiagų ir detalių  sąnaudos</v>
          </cell>
          <cell r="D44">
            <v>600341</v>
          </cell>
        </row>
        <row r="45">
          <cell r="D45">
            <v>600342</v>
          </cell>
        </row>
        <row r="46">
          <cell r="D46">
            <v>600343</v>
          </cell>
        </row>
        <row r="47">
          <cell r="D47">
            <v>600344</v>
          </cell>
        </row>
        <row r="48">
          <cell r="D48">
            <v>600345</v>
          </cell>
        </row>
        <row r="49">
          <cell r="D49">
            <v>600346</v>
          </cell>
        </row>
        <row r="50">
          <cell r="D50">
            <v>600347</v>
          </cell>
        </row>
        <row r="51">
          <cell r="D51">
            <v>60041</v>
          </cell>
        </row>
        <row r="52">
          <cell r="D52">
            <v>6202</v>
          </cell>
        </row>
        <row r="53">
          <cell r="D53">
            <v>63012</v>
          </cell>
        </row>
        <row r="54">
          <cell r="D54">
            <v>640122</v>
          </cell>
        </row>
        <row r="55">
          <cell r="D55">
            <v>640132</v>
          </cell>
        </row>
        <row r="56">
          <cell r="C56" t="str">
            <v>Remonto ir aptarnavimo paslaugų pirkimo sąnaudos</v>
          </cell>
          <cell r="D56">
            <v>6003501</v>
          </cell>
        </row>
        <row r="57">
          <cell r="D57">
            <v>6003502</v>
          </cell>
        </row>
        <row r="58">
          <cell r="D58">
            <v>6003503</v>
          </cell>
        </row>
        <row r="59">
          <cell r="D59">
            <v>6003504</v>
          </cell>
        </row>
        <row r="60">
          <cell r="D60">
            <v>6003505</v>
          </cell>
        </row>
        <row r="61">
          <cell r="D61">
            <v>6003506</v>
          </cell>
        </row>
        <row r="62">
          <cell r="D62">
            <v>600451</v>
          </cell>
        </row>
        <row r="63">
          <cell r="D63">
            <v>62041</v>
          </cell>
        </row>
        <row r="64">
          <cell r="D64">
            <v>63011</v>
          </cell>
        </row>
        <row r="65">
          <cell r="C65" t="str">
            <v xml:space="preserve">   Metrologinės patikros sąnaudos</v>
          </cell>
          <cell r="D65">
            <v>62046</v>
          </cell>
        </row>
        <row r="66">
          <cell r="C66" t="str">
            <v xml:space="preserve">   Avarijų šalinimo sąnaudos</v>
          </cell>
        </row>
        <row r="67">
          <cell r="C67" t="str">
            <v xml:space="preserve">Kitos techninio aptarnavimo ir patikros (kėlimo mechanizmų, energetikos įrenginių) paslaugos </v>
          </cell>
        </row>
        <row r="68">
          <cell r="C68" t="str">
            <v>Nusidėvėjimo (amortizacijos) sąnaudos</v>
          </cell>
          <cell r="D68">
            <v>600301</v>
          </cell>
        </row>
        <row r="69">
          <cell r="D69">
            <v>600302</v>
          </cell>
        </row>
        <row r="70">
          <cell r="D70">
            <v>600303</v>
          </cell>
        </row>
        <row r="71">
          <cell r="D71">
            <v>600304</v>
          </cell>
        </row>
        <row r="72">
          <cell r="D72">
            <v>600305</v>
          </cell>
        </row>
        <row r="73">
          <cell r="D73">
            <v>600306</v>
          </cell>
        </row>
        <row r="74">
          <cell r="D74">
            <v>60040</v>
          </cell>
        </row>
        <row r="75">
          <cell r="D75">
            <v>620101</v>
          </cell>
        </row>
        <row r="76">
          <cell r="D76">
            <v>620102</v>
          </cell>
        </row>
        <row r="77">
          <cell r="D77">
            <v>620103</v>
          </cell>
        </row>
        <row r="78">
          <cell r="D78">
            <v>620111</v>
          </cell>
        </row>
        <row r="79">
          <cell r="D79">
            <v>620112</v>
          </cell>
        </row>
        <row r="80">
          <cell r="D80">
            <v>620113</v>
          </cell>
        </row>
        <row r="81">
          <cell r="D81">
            <v>63061</v>
          </cell>
        </row>
        <row r="82">
          <cell r="D82">
            <v>63071</v>
          </cell>
        </row>
        <row r="83">
          <cell r="D83">
            <v>640121</v>
          </cell>
        </row>
        <row r="84">
          <cell r="D84">
            <v>640131</v>
          </cell>
        </row>
        <row r="86">
          <cell r="C86" t="str">
            <v xml:space="preserve">   Darbo užmokesčio sąnaudos</v>
          </cell>
          <cell r="D86">
            <v>600321</v>
          </cell>
        </row>
        <row r="87">
          <cell r="D87">
            <v>600322</v>
          </cell>
        </row>
        <row r="88">
          <cell r="D88">
            <v>600323</v>
          </cell>
        </row>
        <row r="89">
          <cell r="D89">
            <v>600324</v>
          </cell>
        </row>
        <row r="90">
          <cell r="D90">
            <v>600325</v>
          </cell>
        </row>
        <row r="91">
          <cell r="D91">
            <v>600326</v>
          </cell>
        </row>
        <row r="92">
          <cell r="D92">
            <v>600327</v>
          </cell>
        </row>
        <row r="93">
          <cell r="D93">
            <v>600421</v>
          </cell>
        </row>
        <row r="94">
          <cell r="D94">
            <v>620301</v>
          </cell>
        </row>
        <row r="95">
          <cell r="D95">
            <v>630401</v>
          </cell>
        </row>
        <row r="96">
          <cell r="D96">
            <v>630403</v>
          </cell>
        </row>
        <row r="97">
          <cell r="D97">
            <v>640113</v>
          </cell>
        </row>
        <row r="98">
          <cell r="D98">
            <v>6401261</v>
          </cell>
        </row>
        <row r="99">
          <cell r="D99">
            <v>6401263</v>
          </cell>
        </row>
        <row r="100">
          <cell r="D100">
            <v>640135</v>
          </cell>
        </row>
        <row r="101">
          <cell r="C101" t="str">
            <v xml:space="preserve">   Darbdavio įmokų VSDFV ir kitų darbdavio įmokų VSDFV sąnaudos</v>
          </cell>
          <cell r="D101">
            <v>600331</v>
          </cell>
        </row>
        <row r="102">
          <cell r="D102">
            <v>600332</v>
          </cell>
        </row>
        <row r="103">
          <cell r="D103">
            <v>600333</v>
          </cell>
        </row>
        <row r="104">
          <cell r="D104">
            <v>600334</v>
          </cell>
        </row>
        <row r="105">
          <cell r="D105">
            <v>600335</v>
          </cell>
        </row>
        <row r="106">
          <cell r="D106">
            <v>600336</v>
          </cell>
        </row>
        <row r="107">
          <cell r="D107">
            <v>600337</v>
          </cell>
        </row>
        <row r="108">
          <cell r="D108">
            <v>600431</v>
          </cell>
        </row>
        <row r="109">
          <cell r="D109">
            <v>620311</v>
          </cell>
        </row>
        <row r="110">
          <cell r="D110">
            <v>620321</v>
          </cell>
        </row>
        <row r="111">
          <cell r="D111">
            <v>630411</v>
          </cell>
        </row>
        <row r="112">
          <cell r="D112">
            <v>630413</v>
          </cell>
        </row>
        <row r="113">
          <cell r="D113">
            <v>630421</v>
          </cell>
        </row>
        <row r="114">
          <cell r="D114">
            <v>640114</v>
          </cell>
        </row>
        <row r="115">
          <cell r="D115">
            <v>6401271</v>
          </cell>
        </row>
        <row r="116">
          <cell r="D116">
            <v>6401273</v>
          </cell>
        </row>
        <row r="117">
          <cell r="D117">
            <v>640136</v>
          </cell>
        </row>
        <row r="118">
          <cell r="C118" t="str">
            <v xml:space="preserve">   Darbo saugos sąnaudos</v>
          </cell>
        </row>
        <row r="119">
          <cell r="C119" t="str">
            <v xml:space="preserve">   Kitos personalo sąnaudos</v>
          </cell>
          <cell r="D119">
            <v>63125</v>
          </cell>
        </row>
        <row r="120">
          <cell r="D120">
            <v>63126</v>
          </cell>
        </row>
        <row r="122">
          <cell r="C122" t="str">
            <v xml:space="preserve">   Mokesčio už valstybinius gamtos išteklius sąnaudos</v>
          </cell>
          <cell r="D122">
            <v>600391</v>
          </cell>
        </row>
        <row r="123">
          <cell r="C123" t="str">
            <v xml:space="preserve">   Mokesčio už taršą sąnaudos</v>
          </cell>
          <cell r="D123">
            <v>63082</v>
          </cell>
        </row>
        <row r="124">
          <cell r="C124" t="str">
            <v xml:space="preserve">   Nekilnojamojo turto mokesčio sąnaudos</v>
          </cell>
          <cell r="D124">
            <v>63080</v>
          </cell>
        </row>
        <row r="125">
          <cell r="C125" t="str">
            <v xml:space="preserve">   Žemės nuomos mokesčio sąnaudos</v>
          </cell>
          <cell r="D125">
            <v>630835</v>
          </cell>
        </row>
        <row r="126">
          <cell r="C126" t="str">
            <v xml:space="preserve">   Kitų mokesčių sąnaudos</v>
          </cell>
          <cell r="D126">
            <v>630811</v>
          </cell>
        </row>
        <row r="127">
          <cell r="D127">
            <v>630831</v>
          </cell>
        </row>
        <row r="128">
          <cell r="D128">
            <v>630832</v>
          </cell>
        </row>
        <row r="129">
          <cell r="D129">
            <v>630833</v>
          </cell>
        </row>
        <row r="131">
          <cell r="C131" t="str">
            <v xml:space="preserve">   Banko paslaugų (komisinių) sąnaudos			</v>
          </cell>
          <cell r="D131">
            <v>63028</v>
          </cell>
        </row>
        <row r="132">
          <cell r="C132" t="str">
            <v xml:space="preserve">   Kitos finansinės sąnaudos</v>
          </cell>
        </row>
        <row r="134">
          <cell r="C134" t="str">
            <v xml:space="preserve">   Teisinių paslaugų pirkimo sąnaudos</v>
          </cell>
        </row>
        <row r="135">
          <cell r="C135" t="str">
            <v xml:space="preserve">   Žyminio mokesčio sąnaudos			</v>
          </cell>
          <cell r="D135">
            <v>630834</v>
          </cell>
        </row>
        <row r="136">
          <cell r="C136" t="str">
            <v xml:space="preserve">   Konsultacinių paslaugų pirkimo sąnaudos			</v>
          </cell>
        </row>
        <row r="137">
          <cell r="C137" t="str">
            <v xml:space="preserve">   Ryšių paslaugų sąnaudos			</v>
          </cell>
          <cell r="D137">
            <v>6003524</v>
          </cell>
        </row>
        <row r="138">
          <cell r="D138">
            <v>6003525</v>
          </cell>
        </row>
        <row r="139">
          <cell r="D139">
            <v>62044</v>
          </cell>
        </row>
        <row r="140">
          <cell r="D140">
            <v>63023</v>
          </cell>
        </row>
        <row r="141">
          <cell r="D141">
            <v>6003526</v>
          </cell>
        </row>
        <row r="142">
          <cell r="D142">
            <v>6003527</v>
          </cell>
        </row>
        <row r="143">
          <cell r="C143" t="str">
            <v xml:space="preserve">   Pašto, pasiuntinių paslaugų sąnaudos			</v>
          </cell>
        </row>
        <row r="144">
          <cell r="C144" t="str">
            <v xml:space="preserve">  Kanceliarinės sąnaudos			</v>
          </cell>
          <cell r="D144">
            <v>62081</v>
          </cell>
        </row>
        <row r="145">
          <cell r="D145">
            <v>63127</v>
          </cell>
        </row>
        <row r="146">
          <cell r="C146" t="str">
            <v xml:space="preserve">   Org. inventoriaus aptarnavimo, remonto paslaugų pirkimo sąnaudos		</v>
          </cell>
          <cell r="D146">
            <v>63027</v>
          </cell>
        </row>
        <row r="147">
          <cell r="C147" t="str">
            <v xml:space="preserve">   Profesinės literatūros, spaudos sąnaudos			</v>
          </cell>
        </row>
        <row r="148">
          <cell r="C148" t="str">
            <v xml:space="preserve">   Patalpų priežiūros paslaugų pirkimo sąnaudos</v>
          </cell>
        </row>
        <row r="149">
          <cell r="C149" t="str">
            <v xml:space="preserve">   Apskaitos ir audito paslaugų pirkimo sąnaudos</v>
          </cell>
          <cell r="D149">
            <v>63128</v>
          </cell>
        </row>
        <row r="150">
          <cell r="C150" t="str">
            <v xml:space="preserve">   Transporto paslaugų pirkimo sąnaudos</v>
          </cell>
          <cell r="D150">
            <v>600452</v>
          </cell>
        </row>
        <row r="151">
          <cell r="D151">
            <v>62042</v>
          </cell>
        </row>
        <row r="152">
          <cell r="D152">
            <v>63024</v>
          </cell>
        </row>
        <row r="153">
          <cell r="C153" t="str">
            <v xml:space="preserve">   Įmokų administravimo paslaugų sąnaudos</v>
          </cell>
          <cell r="D153">
            <v>62045</v>
          </cell>
        </row>
        <row r="154">
          <cell r="C154" t="str">
            <v xml:space="preserve">   Vartotojų informavimo paslaugų pirkimo sąnaudos</v>
          </cell>
          <cell r="D154">
            <v>62083</v>
          </cell>
        </row>
        <row r="155">
          <cell r="C155" t="str">
            <v>Paskirstomosios draudimo sąnaudos</v>
          </cell>
        </row>
        <row r="156">
          <cell r="C156" t="str">
            <v xml:space="preserve">   Kitos administravimo sąnaudos.</v>
          </cell>
          <cell r="D156">
            <v>60048</v>
          </cell>
        </row>
        <row r="157">
          <cell r="D157">
            <v>63130</v>
          </cell>
        </row>
        <row r="158">
          <cell r="D158">
            <v>63129</v>
          </cell>
        </row>
        <row r="159">
          <cell r="D159">
            <v>6400</v>
          </cell>
        </row>
        <row r="160">
          <cell r="D160">
            <v>640111</v>
          </cell>
        </row>
        <row r="161">
          <cell r="D161">
            <v>640119</v>
          </cell>
        </row>
        <row r="162">
          <cell r="C162" t="str">
            <v>Rinkodaros ir pardavimų sąnaudos</v>
          </cell>
          <cell r="D162">
            <v>62082</v>
          </cell>
        </row>
        <row r="164">
          <cell r="C164" t="str">
            <v xml:space="preserve">   Turto nuomos sąnaudos</v>
          </cell>
        </row>
        <row r="165">
          <cell r="C165" t="str">
            <v>Draudimo sąnaudos</v>
          </cell>
          <cell r="D165">
            <v>600453</v>
          </cell>
        </row>
        <row r="166">
          <cell r="D166">
            <v>62043</v>
          </cell>
        </row>
        <row r="167">
          <cell r="D167">
            <v>6303</v>
          </cell>
        </row>
        <row r="168">
          <cell r="C168" t="str">
            <v xml:space="preserve">   Laboratorinių tyrimų pirkimo sąnaudos</v>
          </cell>
          <cell r="D168">
            <v>6003513</v>
          </cell>
        </row>
        <row r="169">
          <cell r="D169">
            <v>6003515</v>
          </cell>
        </row>
        <row r="170">
          <cell r="D170">
            <v>6003516</v>
          </cell>
        </row>
        <row r="171">
          <cell r="D171">
            <v>6003517</v>
          </cell>
        </row>
        <row r="172">
          <cell r="C172" t="str">
            <v>Kitų paslaugų   pirkimo sąnaudos</v>
          </cell>
          <cell r="D172">
            <v>6003597</v>
          </cell>
        </row>
        <row r="173">
          <cell r="D173">
            <v>600454</v>
          </cell>
        </row>
        <row r="174">
          <cell r="D174">
            <v>62048</v>
          </cell>
        </row>
        <row r="175">
          <cell r="D175">
            <v>63025</v>
          </cell>
        </row>
        <row r="176">
          <cell r="D176">
            <v>63026</v>
          </cell>
        </row>
        <row r="177">
          <cell r="D177">
            <v>640115</v>
          </cell>
        </row>
        <row r="178">
          <cell r="D178">
            <v>640133</v>
          </cell>
        </row>
        <row r="179">
          <cell r="C179" t="str">
            <v>Kitos pastoviosios sąnaudos</v>
          </cell>
          <cell r="D179">
            <v>600393</v>
          </cell>
        </row>
        <row r="180">
          <cell r="D180">
            <v>600394</v>
          </cell>
        </row>
        <row r="181">
          <cell r="D181">
            <v>600395</v>
          </cell>
        </row>
        <row r="182">
          <cell r="D182">
            <v>600396</v>
          </cell>
        </row>
        <row r="183">
          <cell r="D183">
            <v>600390</v>
          </cell>
        </row>
        <row r="184">
          <cell r="D184">
            <v>640128</v>
          </cell>
        </row>
        <row r="185">
          <cell r="D185">
            <v>640129</v>
          </cell>
        </row>
        <row r="186">
          <cell r="D186">
            <v>640139</v>
          </cell>
        </row>
        <row r="187">
          <cell r="C187" t="str">
            <v>Trumpalaikio turto (vandens ir nuotekų apskaitos prietaisai) nurašymo sąnaudos</v>
          </cell>
        </row>
        <row r="188">
          <cell r="C188" t="str">
            <v>Kitos kintamosios sąnaudos</v>
          </cell>
        </row>
        <row r="189">
          <cell r="C189" t="str">
            <v>NEPASKIRSTOMOSIOS SĄNAUDOS</v>
          </cell>
          <cell r="D189">
            <v>600422</v>
          </cell>
        </row>
        <row r="190">
          <cell r="D190">
            <v>600432</v>
          </cell>
        </row>
        <row r="191">
          <cell r="D191">
            <v>60051</v>
          </cell>
        </row>
        <row r="192">
          <cell r="D192">
            <v>60052</v>
          </cell>
        </row>
        <row r="193">
          <cell r="D193">
            <v>60053</v>
          </cell>
        </row>
        <row r="194">
          <cell r="D194">
            <v>60054</v>
          </cell>
        </row>
        <row r="195">
          <cell r="D195">
            <v>6090</v>
          </cell>
        </row>
        <row r="196">
          <cell r="D196">
            <v>6091</v>
          </cell>
        </row>
        <row r="197">
          <cell r="D197">
            <v>6092</v>
          </cell>
        </row>
        <row r="198">
          <cell r="D198">
            <v>6093</v>
          </cell>
        </row>
        <row r="199">
          <cell r="D199">
            <v>6094</v>
          </cell>
        </row>
        <row r="200">
          <cell r="D200">
            <v>61</v>
          </cell>
        </row>
        <row r="201">
          <cell r="D201">
            <v>6200</v>
          </cell>
        </row>
        <row r="202">
          <cell r="D202">
            <v>620302</v>
          </cell>
        </row>
        <row r="203">
          <cell r="D203">
            <v>620312</v>
          </cell>
        </row>
        <row r="204">
          <cell r="D204">
            <v>620322</v>
          </cell>
        </row>
        <row r="205">
          <cell r="D205">
            <v>6209</v>
          </cell>
        </row>
        <row r="206">
          <cell r="D206">
            <v>6300</v>
          </cell>
        </row>
        <row r="207">
          <cell r="D207">
            <v>630402</v>
          </cell>
        </row>
        <row r="208">
          <cell r="D208">
            <v>630412</v>
          </cell>
        </row>
        <row r="209">
          <cell r="D209">
            <v>630422</v>
          </cell>
        </row>
        <row r="210">
          <cell r="D210">
            <v>630441</v>
          </cell>
        </row>
        <row r="211">
          <cell r="D211">
            <v>630442</v>
          </cell>
        </row>
        <row r="212">
          <cell r="D212">
            <v>630443</v>
          </cell>
        </row>
        <row r="213">
          <cell r="D213">
            <v>6305</v>
          </cell>
        </row>
        <row r="214">
          <cell r="D214">
            <v>63062</v>
          </cell>
        </row>
        <row r="215">
          <cell r="D215">
            <v>63069</v>
          </cell>
        </row>
        <row r="216">
          <cell r="D216">
            <v>63079</v>
          </cell>
        </row>
        <row r="217">
          <cell r="D217">
            <v>630812</v>
          </cell>
        </row>
        <row r="218">
          <cell r="D218">
            <v>63090</v>
          </cell>
        </row>
        <row r="219">
          <cell r="D219">
            <v>63091</v>
          </cell>
        </row>
        <row r="220">
          <cell r="D220">
            <v>63092</v>
          </cell>
        </row>
        <row r="221">
          <cell r="D221">
            <v>63093</v>
          </cell>
        </row>
        <row r="222">
          <cell r="D222">
            <v>63094</v>
          </cell>
        </row>
        <row r="223">
          <cell r="D223">
            <v>6310</v>
          </cell>
        </row>
        <row r="224">
          <cell r="D224">
            <v>6311</v>
          </cell>
        </row>
        <row r="225">
          <cell r="D225">
            <v>631211</v>
          </cell>
        </row>
        <row r="226">
          <cell r="D226">
            <v>631212</v>
          </cell>
        </row>
        <row r="227">
          <cell r="D227">
            <v>63122</v>
          </cell>
        </row>
        <row r="228">
          <cell r="D228">
            <v>63123</v>
          </cell>
        </row>
        <row r="229">
          <cell r="D229">
            <v>63124</v>
          </cell>
        </row>
        <row r="230">
          <cell r="D230">
            <v>6313</v>
          </cell>
        </row>
        <row r="231">
          <cell r="D231">
            <v>6401262</v>
          </cell>
        </row>
        <row r="232">
          <cell r="D232">
            <v>6401272</v>
          </cell>
        </row>
        <row r="233">
          <cell r="D233">
            <v>650</v>
          </cell>
        </row>
        <row r="234">
          <cell r="D234">
            <v>6511</v>
          </cell>
        </row>
        <row r="235">
          <cell r="D235">
            <v>6512</v>
          </cell>
        </row>
        <row r="236">
          <cell r="D236">
            <v>652</v>
          </cell>
        </row>
        <row r="237">
          <cell r="D237">
            <v>653</v>
          </cell>
        </row>
        <row r="238">
          <cell r="D238">
            <v>654</v>
          </cell>
        </row>
        <row r="239">
          <cell r="D239">
            <v>656</v>
          </cell>
        </row>
        <row r="240">
          <cell r="D240">
            <v>67010</v>
          </cell>
        </row>
        <row r="241">
          <cell r="D241">
            <v>67018</v>
          </cell>
        </row>
        <row r="242">
          <cell r="D242">
            <v>67020</v>
          </cell>
        </row>
        <row r="243">
          <cell r="D243">
            <v>67021</v>
          </cell>
        </row>
        <row r="244">
          <cell r="D244">
            <v>68001</v>
          </cell>
        </row>
        <row r="245">
          <cell r="D245">
            <v>68002</v>
          </cell>
        </row>
        <row r="246">
          <cell r="D246">
            <v>6801</v>
          </cell>
        </row>
        <row r="247">
          <cell r="D247">
            <v>68021</v>
          </cell>
        </row>
        <row r="248">
          <cell r="D248">
            <v>68023</v>
          </cell>
        </row>
        <row r="249">
          <cell r="D249">
            <v>68024</v>
          </cell>
        </row>
        <row r="250">
          <cell r="D250">
            <v>68025</v>
          </cell>
        </row>
        <row r="251">
          <cell r="D251">
            <v>68026</v>
          </cell>
        </row>
        <row r="252">
          <cell r="D252">
            <v>68031</v>
          </cell>
        </row>
        <row r="253">
          <cell r="D253">
            <v>68032</v>
          </cell>
        </row>
        <row r="254">
          <cell r="D254">
            <v>68033</v>
          </cell>
        </row>
        <row r="255">
          <cell r="D255">
            <v>6804</v>
          </cell>
        </row>
        <row r="256">
          <cell r="D256">
            <v>6805</v>
          </cell>
        </row>
        <row r="257">
          <cell r="D257">
            <v>6806</v>
          </cell>
        </row>
        <row r="258">
          <cell r="D258">
            <v>6808</v>
          </cell>
        </row>
        <row r="259">
          <cell r="D259">
            <v>6809</v>
          </cell>
        </row>
        <row r="260">
          <cell r="D260">
            <v>6810</v>
          </cell>
        </row>
        <row r="261">
          <cell r="D261">
            <v>69001</v>
          </cell>
        </row>
        <row r="262">
          <cell r="D262">
            <v>640145</v>
          </cell>
        </row>
        <row r="263">
          <cell r="D263">
            <v>640146</v>
          </cell>
        </row>
        <row r="264">
          <cell r="D264">
            <v>640147</v>
          </cell>
        </row>
      </sheetData>
      <sheetData sheetId="16">
        <row r="7">
          <cell r="I7" t="str">
            <v>NEP1.Abejotinos ir beviltiškos skolos</v>
          </cell>
          <cell r="J7" t="str">
            <v>NEP2.Baudos ir delspinigiai</v>
          </cell>
        </row>
        <row r="10">
          <cell r="I10" t="str">
            <v>NEP3.Parama, labdara, švietimas, papildomas draudimas</v>
          </cell>
        </row>
        <row r="11">
          <cell r="I11" t="str">
            <v>NEP4.Tantjemų išmokos</v>
          </cell>
        </row>
        <row r="12">
          <cell r="I12" t="str">
            <v>NEP5.Narystės, stojamosios įmokos</v>
          </cell>
        </row>
        <row r="13">
          <cell r="I13" t="str">
            <v>NEP21.Palūkanos</v>
          </cell>
          <cell r="J13" t="str">
            <v>NEP22.Finansinės sąnaudos</v>
          </cell>
          <cell r="K13" t="str">
            <v>NEP23.Valiutų kursų įtaka</v>
          </cell>
          <cell r="L13" t="str">
            <v>NEP24.Kitos finansinės sąnaudos</v>
          </cell>
        </row>
        <row r="29">
          <cell r="I29" t="str">
            <v>NEP8.Komandiruočių, personalo vystymo</v>
          </cell>
        </row>
        <row r="30">
          <cell r="I30" t="str">
            <v>NEP7.Reklama, rinkodara, viešųjų ryšių, konsultacijų, tyrimų sąnaudos</v>
          </cell>
        </row>
        <row r="31">
          <cell r="I31" t="str">
            <v>NEP12.Nenaudojamo, likviduoto, nurašyto, esančio atsargose, išnuomoto, panaudos teise perduoto kitam ūkio subjektui ilgalaikio turto sąnaudos, išsinuomoto, neatlygintinai gauto, panaudos teisėmis disponuojamo turto nusidėvėjimo sąnaudos</v>
          </cell>
        </row>
        <row r="32">
          <cell r="I32" t="str">
            <v>NEP13.Nebaigtos statybos turto sąnaudos</v>
          </cell>
        </row>
        <row r="33">
          <cell r="I33" t="str">
            <v>NEP9.Išmokų sąnaudos</v>
          </cell>
        </row>
        <row r="36">
          <cell r="I36" t="str">
            <v>NEP10.Mokymų  dalyvių  maitinimo,  konkursų,  parodų,  įvairių  renginių organizavimo,  dovanų  pirkimo,  žalos  atlyginimo, vartotojų patirtų nuostolių atlyginimas, pelno mokesčio, mokesčių nuo dividendų, sporto salių ir kaimo turizmo paslaugų sąnaudos</v>
          </cell>
        </row>
        <row r="40">
          <cell r="I40" t="str">
            <v>NEP11.Sąnaudos įmonės įvaizdžio kūrimui, salių nuomos, svečių maitinimo ir pan. sąnaudos</v>
          </cell>
          <cell r="J40" t="str">
            <v>NEP20.Atidėjinių sąnaudos</v>
          </cell>
        </row>
        <row r="52">
          <cell r="F52" t="str">
            <v>Nurašyto į sąnaudas ilgalaikio turto vertė (GVTNT)*</v>
          </cell>
        </row>
        <row r="53">
          <cell r="I53" t="str">
            <v>NEP6.Reprezentacija</v>
          </cell>
        </row>
        <row r="55">
          <cell r="F55" t="str">
            <v>Kitos reguliuojamos veiklos nepaskirstomosios sąnaudos, kitos nereguliuojamos veiklos sąnaudos</v>
          </cell>
          <cell r="I55" t="str">
            <v>NEP25.Kitos nepaskirstomos sąnaudos</v>
          </cell>
        </row>
      </sheetData>
      <sheetData sheetId="17">
        <row r="5">
          <cell r="G5" t="str">
            <v>K1</v>
          </cell>
        </row>
        <row r="7">
          <cell r="E7">
            <v>620101</v>
          </cell>
        </row>
        <row r="8">
          <cell r="E8">
            <v>620102</v>
          </cell>
        </row>
        <row r="9">
          <cell r="E9">
            <v>620103</v>
          </cell>
        </row>
        <row r="10">
          <cell r="E10">
            <v>620111</v>
          </cell>
        </row>
        <row r="11">
          <cell r="E11">
            <v>620112</v>
          </cell>
        </row>
        <row r="12">
          <cell r="E12">
            <v>620113</v>
          </cell>
        </row>
        <row r="13">
          <cell r="E13">
            <v>6202</v>
          </cell>
        </row>
        <row r="14">
          <cell r="E14">
            <v>620301</v>
          </cell>
        </row>
        <row r="15">
          <cell r="E15">
            <v>620311</v>
          </cell>
        </row>
        <row r="16">
          <cell r="E16">
            <v>620321</v>
          </cell>
        </row>
        <row r="17">
          <cell r="E17">
            <v>62041</v>
          </cell>
        </row>
        <row r="18">
          <cell r="E18">
            <v>62042</v>
          </cell>
        </row>
        <row r="19">
          <cell r="E19">
            <v>62043</v>
          </cell>
        </row>
        <row r="20">
          <cell r="E20">
            <v>62044</v>
          </cell>
        </row>
        <row r="21">
          <cell r="E21">
            <v>62046</v>
          </cell>
        </row>
        <row r="22">
          <cell r="E22">
            <v>6205</v>
          </cell>
        </row>
        <row r="23">
          <cell r="E23">
            <v>600301</v>
          </cell>
        </row>
        <row r="24">
          <cell r="E24">
            <v>600321</v>
          </cell>
        </row>
        <row r="25">
          <cell r="E25">
            <v>600331</v>
          </cell>
        </row>
        <row r="26">
          <cell r="E26">
            <v>600341</v>
          </cell>
        </row>
        <row r="27">
          <cell r="E27">
            <v>6003501</v>
          </cell>
        </row>
        <row r="28">
          <cell r="E28">
            <v>600361</v>
          </cell>
        </row>
        <row r="29">
          <cell r="E29">
            <v>600371</v>
          </cell>
        </row>
        <row r="30">
          <cell r="E30">
            <v>600391</v>
          </cell>
        </row>
        <row r="31">
          <cell r="E31">
            <v>63084</v>
          </cell>
        </row>
        <row r="32">
          <cell r="E32">
            <v>6003526</v>
          </cell>
        </row>
        <row r="33">
          <cell r="E33">
            <v>600302</v>
          </cell>
        </row>
        <row r="34">
          <cell r="E34">
            <v>600311</v>
          </cell>
        </row>
        <row r="35">
          <cell r="E35">
            <v>600322</v>
          </cell>
        </row>
        <row r="36">
          <cell r="E36">
            <v>600332</v>
          </cell>
        </row>
        <row r="37">
          <cell r="E37">
            <v>600342</v>
          </cell>
        </row>
        <row r="38">
          <cell r="E38">
            <v>6003502</v>
          </cell>
        </row>
        <row r="39">
          <cell r="E39">
            <v>600362</v>
          </cell>
        </row>
        <row r="40">
          <cell r="E40">
            <v>6003527</v>
          </cell>
        </row>
        <row r="41">
          <cell r="E41">
            <v>600303</v>
          </cell>
        </row>
        <row r="42">
          <cell r="E42">
            <v>600312</v>
          </cell>
        </row>
        <row r="43">
          <cell r="E43">
            <v>600323</v>
          </cell>
        </row>
        <row r="44">
          <cell r="E44">
            <v>600333</v>
          </cell>
        </row>
        <row r="45">
          <cell r="E45">
            <v>600343</v>
          </cell>
        </row>
        <row r="46">
          <cell r="E46">
            <v>6003503</v>
          </cell>
        </row>
        <row r="47">
          <cell r="E47">
            <v>6003513</v>
          </cell>
        </row>
        <row r="48">
          <cell r="E48">
            <v>600363</v>
          </cell>
        </row>
        <row r="49">
          <cell r="E49">
            <v>600393</v>
          </cell>
        </row>
        <row r="50">
          <cell r="E50">
            <v>600304</v>
          </cell>
        </row>
        <row r="51">
          <cell r="E51">
            <v>600324</v>
          </cell>
        </row>
        <row r="52">
          <cell r="E52">
            <v>600334</v>
          </cell>
        </row>
        <row r="53">
          <cell r="E53">
            <v>600344</v>
          </cell>
        </row>
        <row r="54">
          <cell r="E54">
            <v>6003504</v>
          </cell>
        </row>
        <row r="55">
          <cell r="E55">
            <v>6003524</v>
          </cell>
        </row>
        <row r="56">
          <cell r="E56">
            <v>600364</v>
          </cell>
        </row>
        <row r="57">
          <cell r="E57">
            <v>600394</v>
          </cell>
        </row>
        <row r="58">
          <cell r="E58">
            <v>600305</v>
          </cell>
        </row>
        <row r="59">
          <cell r="E59">
            <v>600313</v>
          </cell>
        </row>
        <row r="60">
          <cell r="E60">
            <v>600325</v>
          </cell>
        </row>
        <row r="61">
          <cell r="E61">
            <v>600335</v>
          </cell>
        </row>
        <row r="62">
          <cell r="E62">
            <v>600345</v>
          </cell>
        </row>
        <row r="63">
          <cell r="E63">
            <v>6003505</v>
          </cell>
        </row>
        <row r="64">
          <cell r="E64">
            <v>6003515</v>
          </cell>
        </row>
        <row r="65">
          <cell r="E65">
            <v>6003525</v>
          </cell>
        </row>
        <row r="66">
          <cell r="E66">
            <v>600365</v>
          </cell>
        </row>
        <row r="67">
          <cell r="E67">
            <v>600395</v>
          </cell>
        </row>
        <row r="68">
          <cell r="E68">
            <v>63082</v>
          </cell>
        </row>
        <row r="69">
          <cell r="E69">
            <v>600306</v>
          </cell>
        </row>
        <row r="70">
          <cell r="E70">
            <v>600314</v>
          </cell>
        </row>
        <row r="71">
          <cell r="E71">
            <v>600326</v>
          </cell>
        </row>
        <row r="72">
          <cell r="E72">
            <v>600336</v>
          </cell>
        </row>
        <row r="73">
          <cell r="E73">
            <v>600346</v>
          </cell>
        </row>
        <row r="74">
          <cell r="E74">
            <v>6003506</v>
          </cell>
        </row>
        <row r="75">
          <cell r="E75">
            <v>6003516</v>
          </cell>
        </row>
        <row r="76">
          <cell r="E76">
            <v>600366</v>
          </cell>
        </row>
        <row r="77">
          <cell r="E77">
            <v>600386</v>
          </cell>
        </row>
        <row r="78">
          <cell r="E78">
            <v>600396</v>
          </cell>
        </row>
        <row r="79">
          <cell r="E79">
            <v>600327</v>
          </cell>
        </row>
        <row r="80">
          <cell r="E80">
            <v>600337</v>
          </cell>
        </row>
        <row r="81">
          <cell r="E81">
            <v>600347</v>
          </cell>
        </row>
        <row r="82">
          <cell r="E82">
            <v>6003517</v>
          </cell>
        </row>
        <row r="83">
          <cell r="E83">
            <v>6003597</v>
          </cell>
        </row>
        <row r="84">
          <cell r="E84">
            <v>600397</v>
          </cell>
        </row>
        <row r="86">
          <cell r="E86">
            <v>600384</v>
          </cell>
        </row>
        <row r="87">
          <cell r="E87">
            <v>6400</v>
          </cell>
        </row>
        <row r="88">
          <cell r="E88">
            <v>640111</v>
          </cell>
        </row>
        <row r="89">
          <cell r="E89">
            <v>640112</v>
          </cell>
        </row>
        <row r="90">
          <cell r="E90">
            <v>640113</v>
          </cell>
        </row>
        <row r="91">
          <cell r="E91">
            <v>640114</v>
          </cell>
        </row>
        <row r="92">
          <cell r="E92">
            <v>640115</v>
          </cell>
        </row>
        <row r="93">
          <cell r="E93">
            <v>640119</v>
          </cell>
        </row>
        <row r="94">
          <cell r="E94">
            <v>640121</v>
          </cell>
        </row>
        <row r="95">
          <cell r="E95">
            <v>640122</v>
          </cell>
        </row>
        <row r="96">
          <cell r="E96">
            <v>640123</v>
          </cell>
        </row>
        <row r="97">
          <cell r="E97">
            <v>640124</v>
          </cell>
        </row>
        <row r="98">
          <cell r="E98">
            <v>640125</v>
          </cell>
        </row>
        <row r="99">
          <cell r="E99">
            <v>6401261</v>
          </cell>
        </row>
        <row r="100">
          <cell r="E100">
            <v>6401262</v>
          </cell>
        </row>
        <row r="101">
          <cell r="E101">
            <v>6401271</v>
          </cell>
        </row>
        <row r="102">
          <cell r="E102">
            <v>6401272</v>
          </cell>
        </row>
        <row r="103">
          <cell r="E103">
            <v>640147</v>
          </cell>
        </row>
        <row r="104">
          <cell r="E104">
            <v>640129</v>
          </cell>
        </row>
        <row r="105">
          <cell r="E105">
            <v>640145</v>
          </cell>
        </row>
        <row r="106">
          <cell r="E106">
            <v>640132</v>
          </cell>
        </row>
        <row r="107">
          <cell r="E107">
            <v>640146</v>
          </cell>
        </row>
        <row r="108">
          <cell r="E108">
            <v>640134</v>
          </cell>
        </row>
        <row r="109">
          <cell r="E109">
            <v>640135</v>
          </cell>
        </row>
        <row r="110">
          <cell r="E110">
            <v>640136</v>
          </cell>
        </row>
        <row r="111">
          <cell r="E111">
            <v>640139</v>
          </cell>
        </row>
        <row r="113">
          <cell r="C113" t="str">
            <v>Elektros energija siurbliams,  orapūtėms, maišyklėms ir kitiems technologiniams įrenginiams</v>
          </cell>
        </row>
        <row r="114">
          <cell r="C114" t="str">
            <v>Patalpų šildymo, apšvietimo, vėdinimo ir eksploatacijos elektros energijos sąnaudos</v>
          </cell>
          <cell r="E114">
            <v>60047</v>
          </cell>
        </row>
        <row r="116">
          <cell r="C116" t="str">
            <v xml:space="preserve">Kuras mašinoms ir gamybiniam transportui (asenizacijos transporto priemonėms, transportui dumblui, vandeniui vežti, autobusams žmonėms vežti) </v>
          </cell>
          <cell r="E116">
            <v>60044</v>
          </cell>
        </row>
        <row r="117">
          <cell r="C117" t="str">
            <v>Kuras lengviesiems automobiliams</v>
          </cell>
        </row>
        <row r="119">
          <cell r="C119" t="str">
            <v>Šilumos energijos patalpų šildymui sąnaudos</v>
          </cell>
          <cell r="E119">
            <v>60046</v>
          </cell>
        </row>
        <row r="121">
          <cell r="C121" t="str">
            <v>Remonto medžiagų ir detalių  sąnaudos</v>
          </cell>
          <cell r="E121">
            <v>60041</v>
          </cell>
        </row>
        <row r="122">
          <cell r="C122" t="str">
            <v>Remonto ir aptarnavimo paslaugų pirkimo sąnaudos</v>
          </cell>
          <cell r="E122">
            <v>600451</v>
          </cell>
        </row>
        <row r="123">
          <cell r="C123" t="str">
            <v xml:space="preserve">   Metrologinės patikros sąnaudos</v>
          </cell>
        </row>
        <row r="124">
          <cell r="C124" t="str">
            <v xml:space="preserve">   Avarijų šalinimo sąnaudos</v>
          </cell>
        </row>
        <row r="125">
          <cell r="C125" t="str">
            <v xml:space="preserve">Kitos techninio aptarnavimo ir patikros (kėlimo mechanizmų, energetikos įrenginių) paslaugos </v>
          </cell>
        </row>
        <row r="126">
          <cell r="C126" t="str">
            <v>Nusidėvėjimo (amortizacijos) sąnaudos</v>
          </cell>
          <cell r="E126">
            <v>60040</v>
          </cell>
        </row>
        <row r="128">
          <cell r="C128" t="str">
            <v xml:space="preserve">   Darbo užmokesčio sąnaudos</v>
          </cell>
          <cell r="E128">
            <v>600421</v>
          </cell>
        </row>
        <row r="129">
          <cell r="C129" t="str">
            <v xml:space="preserve">   Darbdavio įmokų VSDFV ir kitų darbdavio įmokų VSDFV sąnaudos</v>
          </cell>
          <cell r="E129">
            <v>600431</v>
          </cell>
        </row>
        <row r="130">
          <cell r="C130" t="str">
            <v xml:space="preserve">   Darbo saugos sąnaudos</v>
          </cell>
        </row>
        <row r="131">
          <cell r="C131" t="str">
            <v xml:space="preserve">   Kitos personalo sąnaudos</v>
          </cell>
        </row>
        <row r="133">
          <cell r="C133" t="str">
            <v xml:space="preserve">   Nekilnojamojo turto mokesčio sąnaudos</v>
          </cell>
        </row>
        <row r="134">
          <cell r="C134" t="str">
            <v xml:space="preserve">   Žemės nuomos mokesčio sąnaudos</v>
          </cell>
        </row>
        <row r="135">
          <cell r="C135" t="str">
            <v xml:space="preserve">   Kitų mokesčių sąnaudos</v>
          </cell>
        </row>
        <row r="137">
          <cell r="C137" t="str">
            <v xml:space="preserve">   Banko paslaugų (komisinių) sąnaudos			</v>
          </cell>
        </row>
        <row r="138">
          <cell r="C138" t="str">
            <v xml:space="preserve">   Kitos finansinės sąnaudos</v>
          </cell>
        </row>
        <row r="140">
          <cell r="C140" t="str">
            <v xml:space="preserve">   Teisinių paslaugų pirkimo sąnaudos</v>
          </cell>
        </row>
        <row r="141">
          <cell r="C141" t="str">
            <v xml:space="preserve">   Žyminio mokesčio sąnaudos			</v>
          </cell>
        </row>
        <row r="142">
          <cell r="C142" t="str">
            <v xml:space="preserve">   Konsultacinių paslaugų pirkimo sąnaudos			</v>
          </cell>
        </row>
        <row r="143">
          <cell r="C143" t="str">
            <v xml:space="preserve">   Ryšių paslaugų sąnaudos			</v>
          </cell>
        </row>
        <row r="144">
          <cell r="C144" t="str">
            <v xml:space="preserve">   Pašto, pasiuntinių paslaugų sąnaudos			</v>
          </cell>
        </row>
        <row r="145">
          <cell r="C145" t="str">
            <v xml:space="preserve">  Kanceliarinės sąnaudos			</v>
          </cell>
        </row>
        <row r="146">
          <cell r="C146" t="str">
            <v xml:space="preserve">   Org. inventoriaus aptarnavimo, remonto paslaugų pirkimo sąnaudos		</v>
          </cell>
        </row>
        <row r="147">
          <cell r="C147" t="str">
            <v xml:space="preserve">   Profesinės literatūros, spaudos sąnaudos			</v>
          </cell>
        </row>
        <row r="148">
          <cell r="C148" t="str">
            <v xml:space="preserve">   Patalpų priežiūros paslaugų pirkimo sąnaudos</v>
          </cell>
        </row>
        <row r="149">
          <cell r="C149" t="str">
            <v xml:space="preserve">   Apskaitos ir audito paslaugų pirkimo sąnaudos</v>
          </cell>
        </row>
        <row r="150">
          <cell r="C150" t="str">
            <v xml:space="preserve">   Transporto paslaugų pirkimo sąnaudos</v>
          </cell>
          <cell r="E150">
            <v>600452</v>
          </cell>
        </row>
        <row r="151">
          <cell r="C151" t="str">
            <v xml:space="preserve">   Įmokų administravimo paslaugų sąnaudos</v>
          </cell>
        </row>
        <row r="152">
          <cell r="C152" t="str">
            <v xml:space="preserve">   Vartotojų informavimo paslaugų pirkimo sąnaudos</v>
          </cell>
        </row>
        <row r="153">
          <cell r="C153" t="str">
            <v xml:space="preserve">   Kitos administravimo sąnaudos.</v>
          </cell>
          <cell r="E153">
            <v>60048</v>
          </cell>
        </row>
        <row r="154">
          <cell r="C154" t="str">
            <v>Rinkodaros ir pardavimų sąnaudos</v>
          </cell>
        </row>
        <row r="156">
          <cell r="C156" t="str">
            <v xml:space="preserve">   Turto nuomos sąnaudos</v>
          </cell>
        </row>
        <row r="157">
          <cell r="C157" t="str">
            <v>Draudimo sąnaudos</v>
          </cell>
          <cell r="E157">
            <v>600453</v>
          </cell>
        </row>
        <row r="158">
          <cell r="C158" t="str">
            <v xml:space="preserve">   Laboratorinių tyrimų pirkimo sąnaudos</v>
          </cell>
        </row>
        <row r="159">
          <cell r="C159" t="str">
            <v>Kitų paslaugų   pirkimo sąnaudos</v>
          </cell>
          <cell r="E159">
            <v>600454</v>
          </cell>
        </row>
        <row r="160">
          <cell r="C160" t="str">
            <v>Kitos pastoviosios sąnaudos</v>
          </cell>
        </row>
        <row r="161">
          <cell r="C161" t="str">
            <v>Kitos kintamosios sąnaudos</v>
          </cell>
        </row>
        <row r="162">
          <cell r="E162">
            <v>600390</v>
          </cell>
        </row>
        <row r="163">
          <cell r="E163">
            <v>62048</v>
          </cell>
        </row>
        <row r="164">
          <cell r="E164">
            <v>6206</v>
          </cell>
        </row>
        <row r="165">
          <cell r="E165">
            <v>6207</v>
          </cell>
        </row>
        <row r="166">
          <cell r="E166">
            <v>62081</v>
          </cell>
        </row>
        <row r="167">
          <cell r="E167">
            <v>62082</v>
          </cell>
        </row>
        <row r="168">
          <cell r="E168">
            <v>62083</v>
          </cell>
        </row>
        <row r="169">
          <cell r="E169">
            <v>62088</v>
          </cell>
        </row>
        <row r="170">
          <cell r="E170">
            <v>63011</v>
          </cell>
        </row>
        <row r="171">
          <cell r="E171">
            <v>63012</v>
          </cell>
        </row>
        <row r="172">
          <cell r="E172">
            <v>63021</v>
          </cell>
        </row>
        <row r="173">
          <cell r="E173">
            <v>63022</v>
          </cell>
        </row>
        <row r="174">
          <cell r="E174">
            <v>63023</v>
          </cell>
        </row>
        <row r="175">
          <cell r="E175">
            <v>63024</v>
          </cell>
        </row>
        <row r="176">
          <cell r="E176">
            <v>63025</v>
          </cell>
        </row>
        <row r="177">
          <cell r="E177">
            <v>63026</v>
          </cell>
        </row>
        <row r="178">
          <cell r="E178">
            <v>63027</v>
          </cell>
        </row>
        <row r="179">
          <cell r="E179">
            <v>63028</v>
          </cell>
        </row>
        <row r="180">
          <cell r="E180">
            <v>6303</v>
          </cell>
        </row>
        <row r="181">
          <cell r="E181">
            <v>630401</v>
          </cell>
        </row>
        <row r="182">
          <cell r="E182">
            <v>630403</v>
          </cell>
        </row>
        <row r="183">
          <cell r="E183">
            <v>630411</v>
          </cell>
        </row>
        <row r="184">
          <cell r="E184">
            <v>630413</v>
          </cell>
        </row>
        <row r="185">
          <cell r="E185">
            <v>630421</v>
          </cell>
        </row>
        <row r="186">
          <cell r="E186">
            <v>63061</v>
          </cell>
        </row>
        <row r="187">
          <cell r="E187">
            <v>63071</v>
          </cell>
        </row>
        <row r="188">
          <cell r="E188">
            <v>63080</v>
          </cell>
        </row>
        <row r="189">
          <cell r="E189">
            <v>630811</v>
          </cell>
        </row>
        <row r="190">
          <cell r="E190">
            <v>630831</v>
          </cell>
        </row>
        <row r="191">
          <cell r="E191">
            <v>630832</v>
          </cell>
        </row>
        <row r="192">
          <cell r="E192">
            <v>63125</v>
          </cell>
        </row>
        <row r="193">
          <cell r="E193">
            <v>63130</v>
          </cell>
        </row>
        <row r="194">
          <cell r="E194">
            <v>63127</v>
          </cell>
        </row>
        <row r="195">
          <cell r="E195">
            <v>63128</v>
          </cell>
        </row>
        <row r="196">
          <cell r="E196">
            <v>63129</v>
          </cell>
        </row>
        <row r="197">
          <cell r="E197">
            <v>630835</v>
          </cell>
        </row>
        <row r="198">
          <cell r="E198">
            <v>630833</v>
          </cell>
        </row>
        <row r="199">
          <cell r="E199">
            <v>630834</v>
          </cell>
        </row>
        <row r="200">
          <cell r="E200" t="str">
            <v>X</v>
          </cell>
        </row>
        <row r="201">
          <cell r="E201">
            <v>600422</v>
          </cell>
        </row>
        <row r="202">
          <cell r="E202">
            <v>600432</v>
          </cell>
        </row>
        <row r="203">
          <cell r="E203">
            <v>60051</v>
          </cell>
        </row>
        <row r="204">
          <cell r="E204">
            <v>60052</v>
          </cell>
        </row>
        <row r="205">
          <cell r="E205">
            <v>60053</v>
          </cell>
        </row>
        <row r="206">
          <cell r="E206">
            <v>60054</v>
          </cell>
        </row>
        <row r="207">
          <cell r="E207">
            <v>6090</v>
          </cell>
        </row>
        <row r="208">
          <cell r="E208">
            <v>6091</v>
          </cell>
        </row>
        <row r="209">
          <cell r="E209">
            <v>6092</v>
          </cell>
        </row>
        <row r="210">
          <cell r="E210">
            <v>6093</v>
          </cell>
        </row>
        <row r="211">
          <cell r="E211">
            <v>6094</v>
          </cell>
        </row>
        <row r="212">
          <cell r="E212">
            <v>61</v>
          </cell>
        </row>
        <row r="213">
          <cell r="E213">
            <v>6200</v>
          </cell>
        </row>
        <row r="214">
          <cell r="E214">
            <v>620302</v>
          </cell>
        </row>
        <row r="215">
          <cell r="E215">
            <v>620312</v>
          </cell>
        </row>
        <row r="216">
          <cell r="E216">
            <v>620322</v>
          </cell>
        </row>
        <row r="217">
          <cell r="E217">
            <v>6209</v>
          </cell>
        </row>
        <row r="218">
          <cell r="E218">
            <v>6300</v>
          </cell>
        </row>
        <row r="219">
          <cell r="E219">
            <v>630402</v>
          </cell>
        </row>
        <row r="220">
          <cell r="E220">
            <v>630412</v>
          </cell>
        </row>
        <row r="221">
          <cell r="E221">
            <v>630422</v>
          </cell>
        </row>
        <row r="222">
          <cell r="E222">
            <v>630441</v>
          </cell>
        </row>
        <row r="223">
          <cell r="E223">
            <v>630442</v>
          </cell>
        </row>
        <row r="224">
          <cell r="E224">
            <v>630443</v>
          </cell>
        </row>
        <row r="225">
          <cell r="E225">
            <v>6305</v>
          </cell>
        </row>
        <row r="226">
          <cell r="E226">
            <v>63062</v>
          </cell>
        </row>
        <row r="227">
          <cell r="E227">
            <v>63069</v>
          </cell>
        </row>
        <row r="228">
          <cell r="E228">
            <v>63079</v>
          </cell>
        </row>
        <row r="229">
          <cell r="E229">
            <v>630812</v>
          </cell>
        </row>
        <row r="230">
          <cell r="E230">
            <v>63090</v>
          </cell>
        </row>
        <row r="231">
          <cell r="E231">
            <v>63091</v>
          </cell>
        </row>
        <row r="232">
          <cell r="E232">
            <v>63092</v>
          </cell>
        </row>
        <row r="233">
          <cell r="E233">
            <v>63093</v>
          </cell>
        </row>
        <row r="234">
          <cell r="E234">
            <v>63094</v>
          </cell>
        </row>
        <row r="235">
          <cell r="E235">
            <v>6310</v>
          </cell>
        </row>
        <row r="236">
          <cell r="E236">
            <v>6311</v>
          </cell>
        </row>
        <row r="237">
          <cell r="E237">
            <v>631211</v>
          </cell>
        </row>
        <row r="238">
          <cell r="E238">
            <v>631212</v>
          </cell>
        </row>
        <row r="239">
          <cell r="E239">
            <v>63122</v>
          </cell>
        </row>
        <row r="240">
          <cell r="E240">
            <v>63123</v>
          </cell>
        </row>
        <row r="241">
          <cell r="E241">
            <v>63124</v>
          </cell>
        </row>
        <row r="242">
          <cell r="E242">
            <v>6313</v>
          </cell>
        </row>
        <row r="245">
          <cell r="E245">
            <v>650</v>
          </cell>
        </row>
        <row r="246">
          <cell r="E246">
            <v>6511</v>
          </cell>
        </row>
        <row r="247">
          <cell r="E247">
            <v>6512</v>
          </cell>
        </row>
        <row r="248">
          <cell r="E248">
            <v>652</v>
          </cell>
        </row>
        <row r="249">
          <cell r="E249">
            <v>653</v>
          </cell>
        </row>
        <row r="250">
          <cell r="E250">
            <v>654</v>
          </cell>
        </row>
        <row r="251">
          <cell r="E251">
            <v>656</v>
          </cell>
        </row>
        <row r="252">
          <cell r="E252">
            <v>67010</v>
          </cell>
        </row>
        <row r="253">
          <cell r="E253">
            <v>67018</v>
          </cell>
        </row>
        <row r="254">
          <cell r="E254">
            <v>67020</v>
          </cell>
        </row>
        <row r="255">
          <cell r="E255">
            <v>67021</v>
          </cell>
        </row>
        <row r="256">
          <cell r="E256">
            <v>68001</v>
          </cell>
        </row>
        <row r="257">
          <cell r="E257">
            <v>68002</v>
          </cell>
        </row>
        <row r="258">
          <cell r="E258">
            <v>6801</v>
          </cell>
        </row>
        <row r="259">
          <cell r="E259">
            <v>68021</v>
          </cell>
        </row>
        <row r="260">
          <cell r="E260">
            <v>68023</v>
          </cell>
        </row>
        <row r="261">
          <cell r="E261">
            <v>68024</v>
          </cell>
        </row>
        <row r="262">
          <cell r="E262">
            <v>68025</v>
          </cell>
        </row>
        <row r="263">
          <cell r="E263">
            <v>68026</v>
          </cell>
        </row>
        <row r="264">
          <cell r="E264">
            <v>68031</v>
          </cell>
        </row>
        <row r="265">
          <cell r="E265">
            <v>68032</v>
          </cell>
        </row>
        <row r="266">
          <cell r="E266">
            <v>68033</v>
          </cell>
        </row>
        <row r="267">
          <cell r="E267">
            <v>6804</v>
          </cell>
        </row>
        <row r="268">
          <cell r="E268">
            <v>6805</v>
          </cell>
        </row>
        <row r="269">
          <cell r="E269">
            <v>6806</v>
          </cell>
        </row>
        <row r="270">
          <cell r="E270">
            <v>6808</v>
          </cell>
        </row>
        <row r="271">
          <cell r="E271">
            <v>6809</v>
          </cell>
        </row>
        <row r="272">
          <cell r="E272">
            <v>6810</v>
          </cell>
        </row>
        <row r="273">
          <cell r="E273">
            <v>69001</v>
          </cell>
        </row>
        <row r="274">
          <cell r="E274">
            <v>69002</v>
          </cell>
        </row>
        <row r="275">
          <cell r="E275">
            <v>69011</v>
          </cell>
        </row>
        <row r="276">
          <cell r="E276">
            <v>69012</v>
          </cell>
        </row>
      </sheetData>
      <sheetData sheetId="18">
        <row r="10">
          <cell r="B10" t="str">
            <v>Elektros energija siurbliams,  orapūtėms, maišyklėms ir kitiems technologiniams įrenginiams</v>
          </cell>
        </row>
        <row r="11">
          <cell r="B11" t="str">
            <v>Patalpų šildymo, apšvietimo, vėdinimo ir eksploatacijos elektros energijos sąnaudos</v>
          </cell>
        </row>
        <row r="13">
          <cell r="B13" t="str">
            <v xml:space="preserve">Kuras mašinoms ir gamybiniam transportui (asenizacijos transporto priemonėms, transportui dumblui, vandeniui vežti, autobusams žmonėms vežti) </v>
          </cell>
        </row>
        <row r="14">
          <cell r="B14" t="str">
            <v>Kuras lengviesiems automobiliams</v>
          </cell>
        </row>
        <row r="16">
          <cell r="B16" t="str">
            <v>Šilumos energijos patalpų šildymui sąnaudos</v>
          </cell>
        </row>
        <row r="18">
          <cell r="B18" t="str">
            <v>Remonto medžiagų ir detalių  sąnaudos</v>
          </cell>
        </row>
        <row r="19">
          <cell r="B19" t="str">
            <v>Remonto ir aptarnavimo paslaugų pirkimo sąnaudos</v>
          </cell>
        </row>
        <row r="20">
          <cell r="B20" t="str">
            <v xml:space="preserve">   Metrologinės patikros sąnaudos</v>
          </cell>
        </row>
        <row r="21">
          <cell r="B21" t="str">
            <v xml:space="preserve">   Avarijų šalinimo sąnaudos</v>
          </cell>
        </row>
        <row r="22">
          <cell r="B22" t="str">
            <v xml:space="preserve">Kitos techninio aptarnavimo ir patikros (kėlimo mechanizmų, energetikos įrenginių) paslaugos </v>
          </cell>
        </row>
        <row r="23">
          <cell r="B23" t="str">
            <v>Nusidėvėjimo (amortizacijos) sąnaudos</v>
          </cell>
        </row>
        <row r="25">
          <cell r="B25" t="str">
            <v xml:space="preserve">   Darbo užmokesčio sąnaudos</v>
          </cell>
        </row>
        <row r="26">
          <cell r="B26" t="str">
            <v xml:space="preserve">   Darbdavio įmokų VSDFV ir kitų darbdavio įmokų VSDFV sąnaudos</v>
          </cell>
        </row>
        <row r="27">
          <cell r="B27" t="str">
            <v xml:space="preserve">   Darbo saugos sąnaudos</v>
          </cell>
        </row>
        <row r="28">
          <cell r="B28" t="str">
            <v xml:space="preserve">   Kitos personalo sąnaudos</v>
          </cell>
        </row>
        <row r="30">
          <cell r="B30" t="str">
            <v xml:space="preserve">   Nekilnojamojo turto mokesčio sąnaudos</v>
          </cell>
        </row>
        <row r="31">
          <cell r="B31" t="str">
            <v xml:space="preserve">   Žemės nuomos mokesčio sąnaudos</v>
          </cell>
        </row>
        <row r="32">
          <cell r="B32" t="str">
            <v xml:space="preserve">   Kitų mokesčių sąnaudos</v>
          </cell>
        </row>
        <row r="34">
          <cell r="B34" t="str">
            <v xml:space="preserve">   Banko paslaugų (komisinių) sąnaudos			</v>
          </cell>
        </row>
        <row r="35">
          <cell r="B35" t="str">
            <v xml:space="preserve">   Kitos finansinės sąnaudos</v>
          </cell>
        </row>
        <row r="37">
          <cell r="B37" t="str">
            <v xml:space="preserve">   Teisinių paslaugų pirkimo sąnaudos</v>
          </cell>
        </row>
        <row r="38">
          <cell r="B38" t="str">
            <v xml:space="preserve">   Žyminio mokesčio sąnaudos			</v>
          </cell>
        </row>
        <row r="39">
          <cell r="B39" t="str">
            <v xml:space="preserve">   Konsultacinių paslaugų pirkimo sąnaudos			</v>
          </cell>
        </row>
        <row r="40">
          <cell r="B40" t="str">
            <v xml:space="preserve">   Ryšių paslaugų sąnaudos			</v>
          </cell>
        </row>
        <row r="41">
          <cell r="B41" t="str">
            <v xml:space="preserve">   Pašto, pasiuntinių paslaugų sąnaudos			</v>
          </cell>
        </row>
        <row r="42">
          <cell r="B42" t="str">
            <v xml:space="preserve">  Kanceliarinės sąnaudos			</v>
          </cell>
        </row>
        <row r="43">
          <cell r="B43" t="str">
            <v xml:space="preserve">   Org. inventoriaus aptarnavimo, remonto paslaugų pirkimo sąnaudos		</v>
          </cell>
        </row>
        <row r="44">
          <cell r="B44" t="str">
            <v xml:space="preserve">   Profesinės literatūros, spaudos sąnaudos			</v>
          </cell>
        </row>
        <row r="45">
          <cell r="B45" t="str">
            <v xml:space="preserve">   Patalpų priežiūros paslaugų pirkimo sąnaudos</v>
          </cell>
        </row>
        <row r="46">
          <cell r="B46" t="str">
            <v xml:space="preserve">   Apskaitos ir audito paslaugų pirkimo sąnaudos</v>
          </cell>
        </row>
        <row r="47">
          <cell r="B47" t="str">
            <v xml:space="preserve">   Transporto paslaugų pirkimo sąnaudos</v>
          </cell>
        </row>
        <row r="48">
          <cell r="B48" t="str">
            <v xml:space="preserve">   Įmokų administravimo paslaugų sąnaudos</v>
          </cell>
        </row>
        <row r="49">
          <cell r="B49" t="str">
            <v xml:space="preserve">   Vartotojų informavimo paslaugų pirkimo sąnaudos</v>
          </cell>
        </row>
        <row r="50">
          <cell r="B50" t="str">
            <v xml:space="preserve">   Kitos administravimo sąnaudos.</v>
          </cell>
        </row>
        <row r="51">
          <cell r="B51" t="str">
            <v>Rinkodaros ir pardavimų sąnaudos</v>
          </cell>
        </row>
        <row r="53">
          <cell r="B53" t="str">
            <v xml:space="preserve">   Turto nuomos sąnaudos</v>
          </cell>
        </row>
        <row r="54">
          <cell r="B54" t="str">
            <v>Draudimo sąnaudos</v>
          </cell>
        </row>
        <row r="55">
          <cell r="B55" t="str">
            <v xml:space="preserve">   Laboratorinių tyrimų pirkimo sąnaudos</v>
          </cell>
        </row>
        <row r="56">
          <cell r="B56" t="str">
            <v>Kitų paslaugų   pirkimo sąnaudos</v>
          </cell>
        </row>
        <row r="57">
          <cell r="B57" t="str">
            <v>Kitos pastoviosios sąnaudos</v>
          </cell>
        </row>
        <row r="58">
          <cell r="B58" t="str">
            <v>Kitos kintamosios sąnaudos</v>
          </cell>
        </row>
        <row r="68">
          <cell r="B68" t="str">
            <v>Elektros energija siurbliams,  orapūtėms, maišyklėms ir kitiems technologiniams įrenginiams</v>
          </cell>
        </row>
        <row r="69">
          <cell r="B69" t="str">
            <v>Patalpų šildymo, apšvietimo, vėdinimo ir eksploatacijos elektros energijos sąnaudos</v>
          </cell>
        </row>
        <row r="71">
          <cell r="B71" t="str">
            <v xml:space="preserve">Kuras mašinoms ir gamybiniam transportui (asenizacijos transporto priemonėms, transportui dumblui, vandeniui vežti, autobusams žmonėms vežti) </v>
          </cell>
        </row>
        <row r="72">
          <cell r="B72" t="str">
            <v>Kuras lengviesiems automobiliams</v>
          </cell>
        </row>
        <row r="74">
          <cell r="B74" t="str">
            <v>Šilumos energijos patalpų šildymui sąnaudos</v>
          </cell>
        </row>
        <row r="76">
          <cell r="B76" t="str">
            <v>Remonto medžiagų ir detalių  sąnaudos</v>
          </cell>
        </row>
        <row r="77">
          <cell r="B77" t="str">
            <v>Remonto ir aptarnavimo paslaugų pirkimo sąnaudos</v>
          </cell>
        </row>
        <row r="78">
          <cell r="B78" t="str">
            <v xml:space="preserve">   Metrologinės patikros sąnaudos</v>
          </cell>
        </row>
        <row r="79">
          <cell r="B79" t="str">
            <v xml:space="preserve">   Avarijų šalinimo sąnaudos</v>
          </cell>
        </row>
        <row r="80">
          <cell r="B80" t="str">
            <v xml:space="preserve">Kitos techninio aptarnavimo ir patikros (kėlimo mechanizmų, energetikos įrenginių) paslaugos </v>
          </cell>
        </row>
        <row r="81">
          <cell r="B81" t="str">
            <v>Nusidėvėjimo (amortizacijos) sąnaudos</v>
          </cell>
        </row>
        <row r="83">
          <cell r="B83" t="str">
            <v xml:space="preserve">   Darbo užmokesčio sąnaudos</v>
          </cell>
        </row>
        <row r="84">
          <cell r="B84" t="str">
            <v xml:space="preserve">   Darbdavio įmokų VSDFV ir kitų darbdavio įmokų VSDFV sąnaudos</v>
          </cell>
        </row>
        <row r="85">
          <cell r="B85" t="str">
            <v xml:space="preserve">   Darbo saugos sąnaudos</v>
          </cell>
        </row>
        <row r="86">
          <cell r="B86" t="str">
            <v xml:space="preserve">   Kitos personalo sąnaudos</v>
          </cell>
        </row>
        <row r="88">
          <cell r="B88" t="str">
            <v xml:space="preserve">   Nekilnojamojo turto mokesčio sąnaudos</v>
          </cell>
        </row>
        <row r="89">
          <cell r="B89" t="str">
            <v xml:space="preserve">   Žemės nuomos mokesčio sąnaudos</v>
          </cell>
        </row>
        <row r="90">
          <cell r="B90" t="str">
            <v xml:space="preserve">   Kitų mokesčių sąnaudos</v>
          </cell>
        </row>
        <row r="92">
          <cell r="B92" t="str">
            <v xml:space="preserve">   Banko paslaugų (komisinių) sąnaudos			</v>
          </cell>
        </row>
        <row r="93">
          <cell r="B93" t="str">
            <v xml:space="preserve">   Kitos finansinės sąnaudos</v>
          </cell>
        </row>
        <row r="95">
          <cell r="B95" t="str">
            <v xml:space="preserve">   Teisinių paslaugų pirkimo sąnaudos</v>
          </cell>
        </row>
        <row r="96">
          <cell r="B96" t="str">
            <v xml:space="preserve">   Žyminio mokesčio sąnaudos			</v>
          </cell>
        </row>
        <row r="97">
          <cell r="B97" t="str">
            <v xml:space="preserve">   Konsultacinių paslaugų pirkimo sąnaudos			</v>
          </cell>
        </row>
        <row r="98">
          <cell r="B98" t="str">
            <v xml:space="preserve">   Ryšių paslaugų sąnaudos			</v>
          </cell>
        </row>
        <row r="99">
          <cell r="B99" t="str">
            <v xml:space="preserve">   Pašto, pasiuntinių paslaugų sąnaudos			</v>
          </cell>
        </row>
        <row r="100">
          <cell r="B100" t="str">
            <v xml:space="preserve">  Kanceliarinės sąnaudos			</v>
          </cell>
        </row>
        <row r="101">
          <cell r="B101" t="str">
            <v xml:space="preserve">   Org. inventoriaus aptarnavimo, remonto paslaugų pirkimo sąnaudos		</v>
          </cell>
        </row>
        <row r="102">
          <cell r="B102" t="str">
            <v xml:space="preserve">   Profesinės literatūros, spaudos sąnaudos			</v>
          </cell>
        </row>
        <row r="103">
          <cell r="B103" t="str">
            <v xml:space="preserve">   Patalpų priežiūros paslaugų pirkimo sąnaudos</v>
          </cell>
        </row>
        <row r="104">
          <cell r="B104" t="str">
            <v xml:space="preserve">   Apskaitos ir audito paslaugų pirkimo sąnaudos</v>
          </cell>
        </row>
        <row r="105">
          <cell r="B105" t="str">
            <v xml:space="preserve">   Transporto paslaugų pirkimo sąnaudos</v>
          </cell>
        </row>
        <row r="106">
          <cell r="B106" t="str">
            <v xml:space="preserve">   Įmokų administravimo paslaugų sąnaudos</v>
          </cell>
        </row>
        <row r="107">
          <cell r="B107" t="str">
            <v xml:space="preserve">   Vartotojų informavimo paslaugų pirkimo sąnaudos</v>
          </cell>
        </row>
        <row r="108">
          <cell r="B108" t="str">
            <v xml:space="preserve">   Kitos administravimo sąnaudos.</v>
          </cell>
        </row>
        <row r="109">
          <cell r="B109" t="str">
            <v>Rinkodaros ir pardavimų sąnaudos</v>
          </cell>
        </row>
        <row r="111">
          <cell r="B111" t="str">
            <v xml:space="preserve">   Turto nuomos sąnaudos</v>
          </cell>
        </row>
        <row r="112">
          <cell r="B112" t="str">
            <v>Draudimo sąnaudos</v>
          </cell>
        </row>
        <row r="113">
          <cell r="B113" t="str">
            <v xml:space="preserve">   Laboratorinių tyrimų pirkimo sąnaudos</v>
          </cell>
        </row>
        <row r="114">
          <cell r="B114" t="str">
            <v>Kitų paslaugų   pirkimo sąnaudos</v>
          </cell>
        </row>
        <row r="115">
          <cell r="B115" t="str">
            <v>Kitos pastoviosios sąnaudos</v>
          </cell>
        </row>
        <row r="116">
          <cell r="B116" t="str">
            <v>Kitos kintamosios sąnaudos</v>
          </cell>
        </row>
      </sheetData>
      <sheetData sheetId="19"/>
      <sheetData sheetId="20"/>
      <sheetData sheetId="21"/>
      <sheetData sheetId="22"/>
      <sheetData sheetId="23"/>
      <sheetData sheetId="24"/>
      <sheetData sheetId="25"/>
      <sheetData sheetId="26">
        <row r="99">
          <cell r="D99">
            <v>590845.16</v>
          </cell>
        </row>
        <row r="101">
          <cell r="D101">
            <v>253751.89</v>
          </cell>
        </row>
        <row r="105">
          <cell r="D105">
            <v>36199.410000000003</v>
          </cell>
        </row>
        <row r="108">
          <cell r="D108">
            <v>5656.06</v>
          </cell>
        </row>
        <row r="113">
          <cell r="D113">
            <v>0</v>
          </cell>
        </row>
      </sheetData>
      <sheetData sheetId="27"/>
      <sheetData sheetId="28">
        <row r="4">
          <cell r="B4">
            <v>600301</v>
          </cell>
          <cell r="J4" t="str">
            <v>A1.Ilgalaikio turto nusidėvėjimas</v>
          </cell>
          <cell r="K4" t="str">
            <v>II.Gavyba</v>
          </cell>
          <cell r="L4">
            <v>8442.0400000000009</v>
          </cell>
        </row>
        <row r="5">
          <cell r="B5">
            <v>600302</v>
          </cell>
          <cell r="J5" t="str">
            <v>A1.Ilgalaikio turto nusidėvėjimas</v>
          </cell>
          <cell r="K5" t="str">
            <v>II.Ruošimas</v>
          </cell>
          <cell r="L5">
            <v>5469.65</v>
          </cell>
        </row>
        <row r="6">
          <cell r="B6">
            <v>600303</v>
          </cell>
          <cell r="J6" t="str">
            <v>A1.Ilgalaikio turto nusidėvėjimas</v>
          </cell>
          <cell r="K6" t="str">
            <v>II.Pristatymas</v>
          </cell>
          <cell r="L6">
            <v>33494.19</v>
          </cell>
        </row>
        <row r="7">
          <cell r="B7">
            <v>600304</v>
          </cell>
          <cell r="J7" t="str">
            <v>A1.Ilgalaikio turto nusidėvėjimas</v>
          </cell>
          <cell r="K7" t="str">
            <v>III.Surinkimas</v>
          </cell>
          <cell r="L7">
            <v>67380.509999999995</v>
          </cell>
        </row>
        <row r="8">
          <cell r="B8">
            <v>600305</v>
          </cell>
          <cell r="J8" t="str">
            <v>A1.Ilgalaikio turto nusidėvėjimas</v>
          </cell>
          <cell r="K8" t="str">
            <v>III.Valymas</v>
          </cell>
          <cell r="L8">
            <v>5995.3</v>
          </cell>
        </row>
        <row r="9">
          <cell r="B9">
            <v>600306</v>
          </cell>
          <cell r="J9" t="str">
            <v>A1.Ilgalaikio turto nusidėvėjimas</v>
          </cell>
          <cell r="K9" t="str">
            <v>III.Dumblas</v>
          </cell>
          <cell r="L9">
            <v>1480.65</v>
          </cell>
        </row>
        <row r="10">
          <cell r="B10">
            <v>600311</v>
          </cell>
          <cell r="J10" t="str">
            <v>D1.Technologinės medžiagos</v>
          </cell>
          <cell r="K10" t="str">
            <v>II.Ruošimas</v>
          </cell>
          <cell r="L10">
            <v>-0.25</v>
          </cell>
        </row>
        <row r="11">
          <cell r="B11">
            <v>600312</v>
          </cell>
          <cell r="J11" t="str">
            <v>D1.Technologinės medžiagos</v>
          </cell>
          <cell r="K11" t="str">
            <v>II.Pristatymas</v>
          </cell>
          <cell r="L11">
            <v>165.29</v>
          </cell>
        </row>
        <row r="12">
          <cell r="B12">
            <v>600313</v>
          </cell>
          <cell r="J12" t="str">
            <v>D1.Technologinės medžiagos</v>
          </cell>
          <cell r="K12" t="str">
            <v>III.Valymas</v>
          </cell>
          <cell r="L12">
            <v>-2.52</v>
          </cell>
        </row>
        <row r="13">
          <cell r="B13">
            <v>600314</v>
          </cell>
          <cell r="J13" t="str">
            <v>D1.Technologinės medžiagos</v>
          </cell>
          <cell r="K13" t="str">
            <v>III.Dumblas</v>
          </cell>
          <cell r="L13">
            <v>2595.9</v>
          </cell>
        </row>
        <row r="14">
          <cell r="B14">
            <v>600321</v>
          </cell>
          <cell r="J14" t="str">
            <v>B1.Darbo užmokestis</v>
          </cell>
          <cell r="K14" t="str">
            <v>II.Gavyba</v>
          </cell>
          <cell r="L14">
            <v>5891.98</v>
          </cell>
        </row>
        <row r="15">
          <cell r="B15">
            <v>600322</v>
          </cell>
          <cell r="J15" t="str">
            <v>B1.Darbo užmokestis</v>
          </cell>
          <cell r="K15" t="str">
            <v>II.Ruošimas</v>
          </cell>
          <cell r="L15">
            <v>5904.28</v>
          </cell>
        </row>
        <row r="16">
          <cell r="B16">
            <v>600323</v>
          </cell>
          <cell r="J16" t="str">
            <v>B1.Darbo užmokestis</v>
          </cell>
          <cell r="K16" t="str">
            <v>II.Pristatymas</v>
          </cell>
          <cell r="L16">
            <v>32907.629999999997</v>
          </cell>
        </row>
        <row r="17">
          <cell r="B17">
            <v>600324</v>
          </cell>
          <cell r="J17" t="str">
            <v>B1.Darbo užmokestis</v>
          </cell>
          <cell r="K17" t="str">
            <v>III.Surinkimas</v>
          </cell>
          <cell r="L17">
            <v>40785.230000000003</v>
          </cell>
        </row>
        <row r="18">
          <cell r="B18">
            <v>600325</v>
          </cell>
          <cell r="J18" t="str">
            <v>B1.Darbo užmokestis</v>
          </cell>
          <cell r="K18" t="str">
            <v>III.Valymas</v>
          </cell>
          <cell r="L18">
            <v>38879.67</v>
          </cell>
        </row>
        <row r="19">
          <cell r="B19">
            <v>600326</v>
          </cell>
          <cell r="J19" t="str">
            <v>B1.Darbo užmokestis</v>
          </cell>
          <cell r="K19" t="str">
            <v>III.Dumblas</v>
          </cell>
          <cell r="L19">
            <v>10154.67</v>
          </cell>
        </row>
        <row r="20">
          <cell r="B20">
            <v>600327</v>
          </cell>
          <cell r="J20" t="str">
            <v>B1.Darbo užmokestis</v>
          </cell>
          <cell r="K20" t="str">
            <v>III.Pav.nuotekos</v>
          </cell>
          <cell r="L20">
            <v>26695.24</v>
          </cell>
        </row>
        <row r="21">
          <cell r="B21">
            <v>600331</v>
          </cell>
          <cell r="J21" t="str">
            <v>B2.Soc. draudimas</v>
          </cell>
          <cell r="K21" t="str">
            <v>II.Gavyba</v>
          </cell>
          <cell r="L21">
            <v>94.76</v>
          </cell>
        </row>
        <row r="22">
          <cell r="B22">
            <v>600332</v>
          </cell>
          <cell r="J22" t="str">
            <v>B2.Soc. draudimas</v>
          </cell>
          <cell r="K22" t="str">
            <v>II.Ruošimas</v>
          </cell>
          <cell r="L22">
            <v>98.47</v>
          </cell>
        </row>
        <row r="23">
          <cell r="B23">
            <v>600333</v>
          </cell>
          <cell r="J23" t="str">
            <v>B2.Soc. draudimas</v>
          </cell>
          <cell r="K23" t="str">
            <v>II.Pristatymas</v>
          </cell>
          <cell r="L23">
            <v>540.65</v>
          </cell>
        </row>
        <row r="24">
          <cell r="B24">
            <v>600334</v>
          </cell>
          <cell r="J24" t="str">
            <v>B2.Soc. draudimas</v>
          </cell>
          <cell r="K24" t="str">
            <v>III.Surinkimas</v>
          </cell>
          <cell r="L24">
            <v>669.69</v>
          </cell>
        </row>
        <row r="25">
          <cell r="B25">
            <v>600335</v>
          </cell>
          <cell r="J25" t="str">
            <v>B2.Soc. draudimas</v>
          </cell>
          <cell r="K25" t="str">
            <v>III.Valymas</v>
          </cell>
          <cell r="L25">
            <v>648.08000000000004</v>
          </cell>
        </row>
        <row r="26">
          <cell r="B26">
            <v>600336</v>
          </cell>
          <cell r="J26" t="str">
            <v>B2.Soc. draudimas</v>
          </cell>
          <cell r="K26" t="str">
            <v>III.Dumblas</v>
          </cell>
          <cell r="L26">
            <v>172.35</v>
          </cell>
        </row>
        <row r="27">
          <cell r="B27">
            <v>600337</v>
          </cell>
          <cell r="J27" t="str">
            <v>B2.Soc. draudimas</v>
          </cell>
          <cell r="K27" t="str">
            <v>III.Pav.nuotekos</v>
          </cell>
          <cell r="L27">
            <v>472.52</v>
          </cell>
        </row>
        <row r="28">
          <cell r="B28">
            <v>600341</v>
          </cell>
          <cell r="J28" t="str">
            <v>A3.Eksploatacinės medžiagos ir remontas</v>
          </cell>
          <cell r="K28" t="str">
            <v>II.Gavyba</v>
          </cell>
          <cell r="L28">
            <v>5741.68</v>
          </cell>
        </row>
        <row r="29">
          <cell r="B29">
            <v>600342</v>
          </cell>
          <cell r="J29" t="str">
            <v>A3.Eksploatacinės medžiagos ir remontas</v>
          </cell>
          <cell r="K29" t="str">
            <v>II.Ruošimas</v>
          </cell>
          <cell r="L29">
            <v>2589.92</v>
          </cell>
        </row>
        <row r="30">
          <cell r="B30">
            <v>600343</v>
          </cell>
          <cell r="J30" t="str">
            <v>A3.Eksploatacinės medžiagos ir remontas</v>
          </cell>
          <cell r="K30" t="str">
            <v>II.Pristatymas</v>
          </cell>
          <cell r="L30">
            <v>11527.45</v>
          </cell>
        </row>
        <row r="31">
          <cell r="B31">
            <v>600344</v>
          </cell>
          <cell r="J31" t="str">
            <v>A3.Eksploatacinės medžiagos ir remontas</v>
          </cell>
          <cell r="K31" t="str">
            <v>III.Surinkimas</v>
          </cell>
          <cell r="L31">
            <v>7640.99</v>
          </cell>
        </row>
        <row r="32">
          <cell r="B32">
            <v>600345</v>
          </cell>
          <cell r="J32" t="str">
            <v>A3.Eksploatacinės medžiagos ir remontas</v>
          </cell>
          <cell r="K32" t="str">
            <v>III.Valymas</v>
          </cell>
          <cell r="L32">
            <v>2860.66</v>
          </cell>
        </row>
        <row r="33">
          <cell r="B33">
            <v>600346</v>
          </cell>
          <cell r="J33" t="str">
            <v>A3.Eksploatacinės medžiagos ir remontas</v>
          </cell>
          <cell r="K33" t="str">
            <v>III.Dumblas</v>
          </cell>
          <cell r="L33">
            <v>833.39</v>
          </cell>
        </row>
        <row r="34">
          <cell r="B34">
            <v>6003502</v>
          </cell>
          <cell r="J34" t="str">
            <v>A4.Remonto ir aptarnavimo paslaugų pirkimo sąnaudos</v>
          </cell>
          <cell r="K34" t="str">
            <v>II.Ruošimas</v>
          </cell>
          <cell r="L34">
            <v>2804.97</v>
          </cell>
        </row>
        <row r="35">
          <cell r="B35">
            <v>6003504</v>
          </cell>
          <cell r="J35" t="str">
            <v>A4.Remonto ir aptarnavimo paslaugų pirkimo sąnaudos</v>
          </cell>
          <cell r="K35" t="str">
            <v>III.Surinkimas</v>
          </cell>
          <cell r="L35">
            <v>6168.8</v>
          </cell>
        </row>
        <row r="36">
          <cell r="B36">
            <v>6003505</v>
          </cell>
          <cell r="J36" t="str">
            <v>A4.Remonto ir aptarnavimo paslaugų pirkimo sąnaudos</v>
          </cell>
          <cell r="K36" t="str">
            <v>III.Valymas</v>
          </cell>
          <cell r="L36">
            <v>7427.06</v>
          </cell>
        </row>
        <row r="37">
          <cell r="B37">
            <v>6003506</v>
          </cell>
          <cell r="J37" t="str">
            <v>A4.Remonto ir aptarnavimo paslaugų pirkimo sąnaudos</v>
          </cell>
          <cell r="K37" t="str">
            <v>III.Dumblas</v>
          </cell>
          <cell r="L37">
            <v>958.12</v>
          </cell>
        </row>
        <row r="38">
          <cell r="B38">
            <v>6003513</v>
          </cell>
          <cell r="J38" t="str">
            <v>G1.Laboratorijų paslaugos</v>
          </cell>
          <cell r="K38" t="str">
            <v>II.Pristatymas</v>
          </cell>
          <cell r="L38">
            <v>13789.44</v>
          </cell>
        </row>
        <row r="39">
          <cell r="B39">
            <v>6003515</v>
          </cell>
          <cell r="J39" t="str">
            <v>G1.Laboratorijų paslaugos</v>
          </cell>
          <cell r="K39" t="str">
            <v>III.Valymas</v>
          </cell>
          <cell r="L39">
            <v>5878.34</v>
          </cell>
        </row>
        <row r="40">
          <cell r="B40">
            <v>6003516</v>
          </cell>
          <cell r="J40" t="str">
            <v>G1.Laboratorijų paslaugos</v>
          </cell>
          <cell r="K40" t="str">
            <v>III.Dumblas</v>
          </cell>
          <cell r="L40">
            <v>79.62</v>
          </cell>
        </row>
        <row r="41">
          <cell r="B41">
            <v>6003517</v>
          </cell>
          <cell r="J41" t="str">
            <v>G1.Laboratorijų paslaugos</v>
          </cell>
          <cell r="K41" t="str">
            <v>III.Pav.nuotekos</v>
          </cell>
          <cell r="L41">
            <v>191.38</v>
          </cell>
        </row>
        <row r="42">
          <cell r="B42">
            <v>6003524</v>
          </cell>
          <cell r="J42" t="str">
            <v>I2.Telekomunikacijos paslaugos</v>
          </cell>
          <cell r="K42" t="str">
            <v>III.Surinkimas</v>
          </cell>
          <cell r="L42">
            <v>1108.25</v>
          </cell>
        </row>
        <row r="43">
          <cell r="B43">
            <v>6003525</v>
          </cell>
          <cell r="J43" t="str">
            <v>I2.Telekomunikacijos paslaugos</v>
          </cell>
          <cell r="K43" t="str">
            <v>III.Valymas</v>
          </cell>
          <cell r="L43">
            <v>488.78</v>
          </cell>
        </row>
        <row r="44">
          <cell r="B44">
            <v>6003526</v>
          </cell>
          <cell r="J44" t="str">
            <v>I2.Telekomunikacijos paslaugos</v>
          </cell>
          <cell r="K44" t="str">
            <v>II.Gavyba</v>
          </cell>
          <cell r="L44">
            <v>1141.6199999999999</v>
          </cell>
        </row>
        <row r="45">
          <cell r="B45">
            <v>6003527</v>
          </cell>
          <cell r="J45" t="str">
            <v>I2.Telekomunikacijos paslaugos</v>
          </cell>
          <cell r="K45" t="str">
            <v>II.Ruošimas</v>
          </cell>
          <cell r="L45">
            <v>369.58</v>
          </cell>
        </row>
        <row r="46">
          <cell r="B46">
            <v>6003597</v>
          </cell>
          <cell r="J46" t="str">
            <v>I8.Kitų paslaugų pirkimo sąnaudos</v>
          </cell>
          <cell r="K46" t="str">
            <v>III.Pav.nuotekos</v>
          </cell>
          <cell r="L46">
            <v>22.17</v>
          </cell>
        </row>
        <row r="47">
          <cell r="B47">
            <v>600361</v>
          </cell>
          <cell r="J47" t="str">
            <v>C1.Elektros energija įrenginiams</v>
          </cell>
          <cell r="K47" t="str">
            <v>II.Gavyba</v>
          </cell>
          <cell r="L47">
            <v>32233.48</v>
          </cell>
        </row>
        <row r="48">
          <cell r="B48">
            <v>600362</v>
          </cell>
          <cell r="J48" t="str">
            <v>C1.Elektros energija įrenginiams</v>
          </cell>
          <cell r="K48" t="str">
            <v>II.Ruošimas</v>
          </cell>
          <cell r="L48">
            <v>3425.78</v>
          </cell>
        </row>
        <row r="49">
          <cell r="B49">
            <v>600363</v>
          </cell>
          <cell r="J49" t="str">
            <v>C1.Elektros energija įrenginiams</v>
          </cell>
          <cell r="K49" t="str">
            <v>II.Pristatymas</v>
          </cell>
          <cell r="L49">
            <v>1097.8599999999999</v>
          </cell>
        </row>
        <row r="50">
          <cell r="B50">
            <v>600364</v>
          </cell>
          <cell r="J50" t="str">
            <v>C1.Elektros energija įrenginiams</v>
          </cell>
          <cell r="K50" t="str">
            <v>III.Surinkimas</v>
          </cell>
          <cell r="L50">
            <v>17678.310000000001</v>
          </cell>
        </row>
        <row r="51">
          <cell r="B51">
            <v>600365</v>
          </cell>
          <cell r="J51" t="str">
            <v>C1.Elektros energija įrenginiams</v>
          </cell>
          <cell r="K51" t="str">
            <v>III.Valymas</v>
          </cell>
          <cell r="L51">
            <v>49941.27</v>
          </cell>
        </row>
        <row r="52">
          <cell r="B52">
            <v>600366</v>
          </cell>
          <cell r="J52" t="str">
            <v>C1.Elektros energija įrenginiams</v>
          </cell>
          <cell r="K52" t="str">
            <v>III.Dumblas</v>
          </cell>
          <cell r="L52">
            <v>1159.67</v>
          </cell>
        </row>
        <row r="53">
          <cell r="B53">
            <v>600384</v>
          </cell>
          <cell r="J53" t="str">
            <v>E1.Kuras mašinoms ir gamybiniam transportui</v>
          </cell>
          <cell r="K53" t="str">
            <v>V.Nereguliuojama</v>
          </cell>
          <cell r="L53">
            <v>5753.65</v>
          </cell>
        </row>
        <row r="54">
          <cell r="B54">
            <v>600386</v>
          </cell>
          <cell r="J54" t="str">
            <v>E1.Kuras mašinoms ir gamybiniam transportui</v>
          </cell>
          <cell r="K54" t="str">
            <v>III.Dumblas</v>
          </cell>
          <cell r="L54">
            <v>60.5</v>
          </cell>
        </row>
        <row r="55">
          <cell r="B55">
            <v>600390</v>
          </cell>
          <cell r="J55" t="str">
            <v xml:space="preserve">K10.Kitos pastovios sąnaudos			</v>
          </cell>
          <cell r="K55" t="str">
            <v>Bendrosios sąnaudos</v>
          </cell>
          <cell r="L55">
            <v>8.16</v>
          </cell>
        </row>
        <row r="56">
          <cell r="B56">
            <v>600391</v>
          </cell>
          <cell r="J56" t="str">
            <v>L1.Mokesčiai už valstybinius gamtos išteklius</v>
          </cell>
          <cell r="K56" t="str">
            <v>II.Gavyba</v>
          </cell>
          <cell r="L56">
            <v>34505.24</v>
          </cell>
        </row>
        <row r="57">
          <cell r="B57">
            <v>600393</v>
          </cell>
          <cell r="J57" t="str">
            <v xml:space="preserve">K10.Kitos pastovios sąnaudos			</v>
          </cell>
          <cell r="K57" t="str">
            <v>II.Pristatymas</v>
          </cell>
          <cell r="L57">
            <v>-4.03</v>
          </cell>
        </row>
        <row r="58">
          <cell r="B58">
            <v>600394</v>
          </cell>
          <cell r="J58" t="str">
            <v xml:space="preserve">K10.Kitos pastovios sąnaudos			</v>
          </cell>
          <cell r="K58" t="str">
            <v>III.Surinkimas</v>
          </cell>
          <cell r="L58">
            <v>4635.6099999999997</v>
          </cell>
        </row>
        <row r="59">
          <cell r="B59">
            <v>600395</v>
          </cell>
          <cell r="J59" t="str">
            <v xml:space="preserve">K10.Kitos pastovios sąnaudos			</v>
          </cell>
          <cell r="K59" t="str">
            <v>III.Valymas</v>
          </cell>
          <cell r="L59">
            <v>294.89999999999998</v>
          </cell>
        </row>
        <row r="60">
          <cell r="B60">
            <v>600396</v>
          </cell>
          <cell r="J60" t="str">
            <v xml:space="preserve">K10.Kitos pastovios sąnaudos			</v>
          </cell>
          <cell r="K60" t="str">
            <v>III.Dumblas</v>
          </cell>
          <cell r="L60">
            <v>410</v>
          </cell>
        </row>
        <row r="61">
          <cell r="B61">
            <v>60040</v>
          </cell>
          <cell r="J61" t="str">
            <v>A1.Ilgalaikio turto nusidėvėjimas</v>
          </cell>
          <cell r="K61" t="str">
            <v>Netiesioginės sąnaudos</v>
          </cell>
          <cell r="L61">
            <v>7470.95</v>
          </cell>
        </row>
        <row r="62">
          <cell r="B62">
            <v>60041</v>
          </cell>
          <cell r="J62" t="str">
            <v>A3.Eksploatacinės medžiagos ir remontas</v>
          </cell>
          <cell r="K62" t="str">
            <v>Netiesioginės sąnaudos</v>
          </cell>
          <cell r="L62">
            <v>3259.57</v>
          </cell>
        </row>
        <row r="63">
          <cell r="B63">
            <v>600421</v>
          </cell>
          <cell r="J63" t="str">
            <v>B1.Darbo užmokestis</v>
          </cell>
          <cell r="K63" t="str">
            <v>Netiesioginės sąnaudos</v>
          </cell>
          <cell r="L63">
            <v>34801.449999999997</v>
          </cell>
        </row>
        <row r="64">
          <cell r="B64">
            <v>600431</v>
          </cell>
          <cell r="J64" t="str">
            <v>B2.Soc. draudimas</v>
          </cell>
          <cell r="K64" t="str">
            <v>Netiesioginės sąnaudos</v>
          </cell>
          <cell r="L64">
            <v>1081.72</v>
          </cell>
        </row>
        <row r="65">
          <cell r="B65">
            <v>60044</v>
          </cell>
          <cell r="J65" t="str">
            <v>E1.Kuras mašinoms ir gamybiniam transportui</v>
          </cell>
          <cell r="K65" t="str">
            <v>Netiesioginės sąnaudos</v>
          </cell>
          <cell r="L65">
            <v>18349.59</v>
          </cell>
        </row>
        <row r="66">
          <cell r="B66">
            <v>600451</v>
          </cell>
          <cell r="J66" t="str">
            <v>A4.Remonto ir aptarnavimo paslaugų pirkimo sąnaudos</v>
          </cell>
          <cell r="K66" t="str">
            <v>Netiesioginės sąnaudos</v>
          </cell>
          <cell r="L66">
            <v>881.4</v>
          </cell>
        </row>
        <row r="67">
          <cell r="B67">
            <v>600452</v>
          </cell>
          <cell r="J67" t="str">
            <v>F1.Transporto paslaugų pirkimo sąnaudos</v>
          </cell>
          <cell r="K67" t="str">
            <v>Netiesioginės sąnaudos</v>
          </cell>
          <cell r="L67">
            <v>4068.63</v>
          </cell>
        </row>
        <row r="68">
          <cell r="B68">
            <v>600453</v>
          </cell>
          <cell r="J68" t="str">
            <v>H1.Draudimo sąnaudos</v>
          </cell>
          <cell r="K68" t="str">
            <v>Netiesioginės sąnaudos</v>
          </cell>
          <cell r="L68">
            <v>150.12</v>
          </cell>
        </row>
        <row r="69">
          <cell r="B69">
            <v>600454</v>
          </cell>
          <cell r="J69" t="str">
            <v>I8.Kitų paslaugų pirkimo sąnaudos</v>
          </cell>
          <cell r="K69" t="str">
            <v>Netiesioginės sąnaudos</v>
          </cell>
          <cell r="L69">
            <v>886.09</v>
          </cell>
        </row>
        <row r="70">
          <cell r="B70">
            <v>60046</v>
          </cell>
          <cell r="J70" t="str">
            <v>C3.Šilumos energija</v>
          </cell>
          <cell r="K70" t="str">
            <v>Netiesioginės sąnaudos</v>
          </cell>
          <cell r="L70">
            <v>805.36</v>
          </cell>
        </row>
        <row r="71">
          <cell r="B71">
            <v>60047</v>
          </cell>
          <cell r="J71" t="str">
            <v>C2.Elektros energija patalpų eksploatacijai</v>
          </cell>
          <cell r="K71" t="str">
            <v>Netiesioginės sąnaudos</v>
          </cell>
          <cell r="L71">
            <v>850.3</v>
          </cell>
        </row>
        <row r="72">
          <cell r="B72">
            <v>60048</v>
          </cell>
          <cell r="J72" t="str">
            <v>K5.Administracinės ir kitos sąnaudos</v>
          </cell>
          <cell r="K72" t="str">
            <v>Netiesioginės sąnaudos</v>
          </cell>
          <cell r="L72">
            <v>6481.26</v>
          </cell>
        </row>
        <row r="73">
          <cell r="B73">
            <v>620101</v>
          </cell>
          <cell r="J73" t="str">
            <v>A1.Ilgalaikio turto nusidėvėjimas</v>
          </cell>
          <cell r="K73" t="str">
            <v>I.Apskaitos veikla</v>
          </cell>
          <cell r="L73">
            <v>767.7</v>
          </cell>
        </row>
        <row r="74">
          <cell r="B74">
            <v>6202</v>
          </cell>
          <cell r="J74" t="str">
            <v>A3.Eksploatacinės medžiagos ir remontas</v>
          </cell>
          <cell r="K74" t="str">
            <v>I.Apskaitos veikla</v>
          </cell>
          <cell r="L74">
            <v>16081.34</v>
          </cell>
        </row>
        <row r="75">
          <cell r="B75">
            <v>620301</v>
          </cell>
          <cell r="J75" t="str">
            <v>B1.Darbo užmokestis</v>
          </cell>
          <cell r="K75" t="str">
            <v>I.Apskaitos veikla</v>
          </cell>
          <cell r="L75">
            <v>23009.75</v>
          </cell>
        </row>
        <row r="76">
          <cell r="B76">
            <v>620311</v>
          </cell>
          <cell r="J76" t="str">
            <v>B2.Soc. draudimas</v>
          </cell>
          <cell r="K76" t="str">
            <v>I.Apskaitos veikla</v>
          </cell>
          <cell r="L76">
            <v>400.81</v>
          </cell>
        </row>
        <row r="77">
          <cell r="B77">
            <v>62042</v>
          </cell>
          <cell r="J77" t="str">
            <v>F1.Transporto paslaugų pirkimo sąnaudos</v>
          </cell>
          <cell r="K77" t="str">
            <v>I.Apskaitos veikla</v>
          </cell>
          <cell r="L77">
            <v>1302.96</v>
          </cell>
        </row>
        <row r="78">
          <cell r="B78">
            <v>62043</v>
          </cell>
          <cell r="J78" t="str">
            <v>H1.Draudimo sąnaudos</v>
          </cell>
          <cell r="K78" t="str">
            <v>I.Apskaitos veikla</v>
          </cell>
          <cell r="L78">
            <v>29</v>
          </cell>
        </row>
        <row r="79">
          <cell r="B79">
            <v>62044</v>
          </cell>
          <cell r="J79" t="str">
            <v>I2.Telekomunikacijos paslaugos</v>
          </cell>
          <cell r="K79" t="str">
            <v>I.Apskaitos veikla</v>
          </cell>
          <cell r="L79">
            <v>4740.2</v>
          </cell>
        </row>
        <row r="80">
          <cell r="B80">
            <v>62046</v>
          </cell>
          <cell r="J80" t="str">
            <v>A5.Metrologinės patikros sąnaudos</v>
          </cell>
          <cell r="K80" t="str">
            <v>I.Apskaitos veikla</v>
          </cell>
          <cell r="L80">
            <v>79.599999999999994</v>
          </cell>
        </row>
        <row r="81">
          <cell r="B81">
            <v>62048</v>
          </cell>
          <cell r="J81" t="str">
            <v>I8.Kitų paslaugų pirkimo sąnaudos</v>
          </cell>
          <cell r="K81" t="str">
            <v>Bendrosios sąnaudos</v>
          </cell>
          <cell r="L81">
            <v>23.02</v>
          </cell>
        </row>
        <row r="82">
          <cell r="B82">
            <v>6205</v>
          </cell>
          <cell r="J82" t="str">
            <v>E2.Kuras lengviesiams automobiliams</v>
          </cell>
          <cell r="K82" t="str">
            <v>I.Apskaitos veikla</v>
          </cell>
          <cell r="L82">
            <v>2867.1</v>
          </cell>
        </row>
        <row r="83">
          <cell r="B83">
            <v>6206</v>
          </cell>
          <cell r="J83" t="str">
            <v>C2.Elektros energija patalpų eksploatacijai</v>
          </cell>
          <cell r="K83" t="str">
            <v>Bendrosios sąnaudos</v>
          </cell>
          <cell r="L83">
            <v>24.4</v>
          </cell>
        </row>
        <row r="84">
          <cell r="B84">
            <v>63011</v>
          </cell>
          <cell r="J84" t="str">
            <v>A4.Remonto ir aptarnavimo paslaugų pirkimo sąnaudos</v>
          </cell>
          <cell r="K84" t="str">
            <v>Bendrosios sąnaudos</v>
          </cell>
          <cell r="L84">
            <v>482.8</v>
          </cell>
        </row>
        <row r="85">
          <cell r="B85">
            <v>63021</v>
          </cell>
          <cell r="J85" t="str">
            <v>C2.Elektros energija patalpų eksploatacijai</v>
          </cell>
          <cell r="K85" t="str">
            <v>Bendrosios sąnaudos</v>
          </cell>
          <cell r="L85">
            <v>927.3</v>
          </cell>
        </row>
        <row r="86">
          <cell r="B86">
            <v>63022</v>
          </cell>
          <cell r="J86" t="str">
            <v>C3.Šilumos energija</v>
          </cell>
          <cell r="K86" t="str">
            <v>Bendrosios sąnaudos</v>
          </cell>
          <cell r="L86">
            <v>1362.96</v>
          </cell>
        </row>
        <row r="87">
          <cell r="B87">
            <v>63023</v>
          </cell>
          <cell r="J87" t="str">
            <v>I2.Telekomunikacijos paslaugos</v>
          </cell>
          <cell r="K87" t="str">
            <v>Bendrosios sąnaudos</v>
          </cell>
          <cell r="L87">
            <v>2240.02</v>
          </cell>
        </row>
        <row r="88">
          <cell r="B88">
            <v>63024</v>
          </cell>
          <cell r="J88" t="str">
            <v>F1.Transporto paslaugų pirkimo sąnaudos</v>
          </cell>
          <cell r="K88" t="str">
            <v>Bendrosios sąnaudos</v>
          </cell>
          <cell r="L88">
            <v>1343.65</v>
          </cell>
        </row>
        <row r="89">
          <cell r="B89">
            <v>63025</v>
          </cell>
          <cell r="J89" t="str">
            <v>I8.Kitų paslaugų pirkimo sąnaudos</v>
          </cell>
          <cell r="K89" t="str">
            <v>Bendrosios sąnaudos</v>
          </cell>
          <cell r="L89">
            <v>3065.29</v>
          </cell>
        </row>
        <row r="90">
          <cell r="B90">
            <v>63026</v>
          </cell>
          <cell r="J90" t="str">
            <v>I8.Kitų paslaugų pirkimo sąnaudos</v>
          </cell>
          <cell r="K90" t="str">
            <v>Bendrosios sąnaudos</v>
          </cell>
          <cell r="L90">
            <v>1574.4</v>
          </cell>
        </row>
        <row r="91">
          <cell r="B91">
            <v>63027</v>
          </cell>
          <cell r="J91" t="str">
            <v xml:space="preserve">I7.Org. inventoriaus aptarnavimo sąnaudos		</v>
          </cell>
          <cell r="K91" t="str">
            <v>Bendrosios sąnaudos</v>
          </cell>
          <cell r="L91">
            <v>960</v>
          </cell>
        </row>
        <row r="92">
          <cell r="B92">
            <v>63028</v>
          </cell>
          <cell r="J92" t="str">
            <v>I1.Bankų paslaugos</v>
          </cell>
          <cell r="K92" t="str">
            <v>Bendrosios sąnaudos</v>
          </cell>
          <cell r="L92">
            <v>807.72</v>
          </cell>
        </row>
        <row r="93">
          <cell r="B93">
            <v>6303</v>
          </cell>
          <cell r="J93" t="str">
            <v>H1.Draudimo sąnaudos</v>
          </cell>
          <cell r="K93" t="str">
            <v>Bendrosios sąnaudos</v>
          </cell>
          <cell r="L93">
            <v>893.52</v>
          </cell>
        </row>
        <row r="94">
          <cell r="B94">
            <v>630401</v>
          </cell>
          <cell r="J94" t="str">
            <v>B1.Darbo užmokestis</v>
          </cell>
          <cell r="K94" t="str">
            <v>Bendrosios sąnaudos</v>
          </cell>
          <cell r="L94">
            <v>130997.8</v>
          </cell>
        </row>
        <row r="95">
          <cell r="B95">
            <v>630402</v>
          </cell>
          <cell r="J95" t="str">
            <v>NEP20.Atidėjinių sąnaudos</v>
          </cell>
          <cell r="K95" t="str">
            <v>Bendrosios sąnaudos</v>
          </cell>
          <cell r="L95">
            <v>-1998.99</v>
          </cell>
        </row>
        <row r="96">
          <cell r="B96">
            <v>630411</v>
          </cell>
          <cell r="J96" t="str">
            <v>B2.Soc. draudimas</v>
          </cell>
          <cell r="K96" t="str">
            <v>Bendrosios sąnaudos</v>
          </cell>
          <cell r="L96">
            <v>2695.6</v>
          </cell>
        </row>
        <row r="97">
          <cell r="B97">
            <v>630412</v>
          </cell>
          <cell r="J97" t="str">
            <v>NEP20.Atidėjinių sąnaudos</v>
          </cell>
          <cell r="K97" t="str">
            <v>Bendrosios sąnaudos</v>
          </cell>
          <cell r="L97">
            <v>-413.91</v>
          </cell>
        </row>
        <row r="98">
          <cell r="B98">
            <v>630441</v>
          </cell>
          <cell r="J98" t="str">
            <v>NEP9.Išmokų sąnaudos</v>
          </cell>
          <cell r="K98" t="str">
            <v>Bendrosios sąnaudos</v>
          </cell>
          <cell r="L98">
            <v>10150.17</v>
          </cell>
        </row>
        <row r="99">
          <cell r="B99">
            <v>63061</v>
          </cell>
          <cell r="J99" t="str">
            <v>A1.Ilgalaikio turto nusidėvėjimas</v>
          </cell>
          <cell r="K99" t="str">
            <v>Bendrosios sąnaudos</v>
          </cell>
          <cell r="L99">
            <v>2259.71</v>
          </cell>
        </row>
        <row r="100">
          <cell r="B100">
            <v>63069</v>
          </cell>
          <cell r="J100" t="str">
            <v>NEP15.Nusidėvėjimo sąnaudos nuo ES dalies</v>
          </cell>
          <cell r="K100" t="str">
            <v>Bendrosios sąnaudos</v>
          </cell>
          <cell r="L100">
            <v>0</v>
          </cell>
        </row>
        <row r="101">
          <cell r="B101">
            <v>63071</v>
          </cell>
          <cell r="J101" t="str">
            <v>A1.Ilgalaikio turto nusidėvėjimas</v>
          </cell>
          <cell r="K101" t="str">
            <v>Bendrosios sąnaudos</v>
          </cell>
          <cell r="L101">
            <v>452.88</v>
          </cell>
        </row>
        <row r="102">
          <cell r="B102">
            <v>63080</v>
          </cell>
          <cell r="J102" t="str">
            <v>L3.Nekilnojamo turto mokesčai</v>
          </cell>
          <cell r="K102" t="str">
            <v>Bendrosios sąnaudos</v>
          </cell>
          <cell r="L102">
            <v>336</v>
          </cell>
        </row>
        <row r="103">
          <cell r="B103">
            <v>630811</v>
          </cell>
          <cell r="J103" t="str">
            <v>L6.Kiti mokesčiai</v>
          </cell>
          <cell r="K103" t="str">
            <v>Bendrosios sąnaudos</v>
          </cell>
          <cell r="L103">
            <v>12.84</v>
          </cell>
        </row>
        <row r="104">
          <cell r="B104">
            <v>630812</v>
          </cell>
          <cell r="J104" t="str">
            <v>NEP25.Kitos nepaskirstomos sąnaudos</v>
          </cell>
          <cell r="K104" t="str">
            <v>Bendrosios sąnaudos</v>
          </cell>
          <cell r="L104">
            <v>83.8</v>
          </cell>
        </row>
        <row r="105">
          <cell r="B105">
            <v>63082</v>
          </cell>
          <cell r="J105" t="str">
            <v>L2.Mokesčiai už taršą</v>
          </cell>
          <cell r="K105" t="str">
            <v>III.Valymas</v>
          </cell>
          <cell r="L105">
            <v>7801</v>
          </cell>
        </row>
        <row r="106">
          <cell r="B106">
            <v>630833</v>
          </cell>
          <cell r="J106" t="str">
            <v>L5.Energetikos įstatyme numatytų mokesčių sąnaudos</v>
          </cell>
          <cell r="K106" t="str">
            <v>Bendrosios sąnaudos</v>
          </cell>
          <cell r="L106">
            <v>1471.58</v>
          </cell>
        </row>
        <row r="107">
          <cell r="B107">
            <v>630834</v>
          </cell>
          <cell r="J107" t="str">
            <v xml:space="preserve">K8.Žyminio mokesčio sąnaudos			</v>
          </cell>
          <cell r="K107" t="str">
            <v>Bendrosios sąnaudos</v>
          </cell>
          <cell r="L107">
            <v>1305.3599999999999</v>
          </cell>
        </row>
        <row r="108">
          <cell r="B108">
            <v>630835</v>
          </cell>
          <cell r="J108" t="str">
            <v>L4.Žemės nuomos mokesčiai</v>
          </cell>
          <cell r="K108" t="str">
            <v>Bendrosios sąnaudos</v>
          </cell>
          <cell r="L108">
            <v>190.46</v>
          </cell>
        </row>
        <row r="109">
          <cell r="B109">
            <v>63090</v>
          </cell>
          <cell r="J109" t="str">
            <v>NEP1.Abejotinos ir beviltiškos skolos</v>
          </cell>
          <cell r="K109" t="str">
            <v>Bendrosios sąnaudos</v>
          </cell>
          <cell r="L109">
            <v>-1817.6</v>
          </cell>
        </row>
        <row r="110">
          <cell r="B110">
            <v>6311</v>
          </cell>
          <cell r="J110" t="str">
            <v>NEP2.Baudos ir delspinigiai</v>
          </cell>
          <cell r="K110" t="str">
            <v>Bendrosios sąnaudos</v>
          </cell>
          <cell r="L110">
            <v>33.78</v>
          </cell>
        </row>
        <row r="111">
          <cell r="B111">
            <v>631212</v>
          </cell>
          <cell r="J111" t="str">
            <v>NEP25.Kitos nepaskirstomos sąnaudos</v>
          </cell>
          <cell r="K111" t="str">
            <v>Bendrosios sąnaudos</v>
          </cell>
          <cell r="L111">
            <v>3098.91</v>
          </cell>
        </row>
        <row r="112">
          <cell r="B112">
            <v>63122</v>
          </cell>
          <cell r="J112" t="str">
            <v>NEP6.Reprezentacija</v>
          </cell>
          <cell r="K112" t="str">
            <v>Bendrosios sąnaudos</v>
          </cell>
          <cell r="L112">
            <v>1942</v>
          </cell>
        </row>
        <row r="113">
          <cell r="B113">
            <v>63123</v>
          </cell>
          <cell r="J113" t="str">
            <v>NEP7.Reklama, rinkodara, viešųjų ryšių, konsultacijų, tyrimų sąnaudos</v>
          </cell>
          <cell r="K113" t="str">
            <v>Bendrosios sąnaudos</v>
          </cell>
          <cell r="L113">
            <v>235.02</v>
          </cell>
        </row>
        <row r="114">
          <cell r="B114">
            <v>63127</v>
          </cell>
          <cell r="J114" t="str">
            <v>K1.Kanceliarinės sąnaudos</v>
          </cell>
          <cell r="K114" t="str">
            <v>Bendrosios sąnaudos</v>
          </cell>
          <cell r="L114">
            <v>1633.54</v>
          </cell>
        </row>
        <row r="115">
          <cell r="B115">
            <v>63128</v>
          </cell>
          <cell r="J115" t="str">
            <v>I10.Apskaitos ir audito paslaugų pirkimo sąnaudos</v>
          </cell>
          <cell r="K115" t="str">
            <v>Bendrosios sąnaudos</v>
          </cell>
          <cell r="L115">
            <v>1462.12</v>
          </cell>
        </row>
        <row r="116">
          <cell r="B116">
            <v>63129</v>
          </cell>
          <cell r="J116" t="str">
            <v>K5.Administracinės ir kitos sąnaudos</v>
          </cell>
          <cell r="K116" t="str">
            <v>Bendrosios sąnaudos</v>
          </cell>
          <cell r="L116">
            <v>23113.599999999999</v>
          </cell>
        </row>
        <row r="117">
          <cell r="B117">
            <v>63130</v>
          </cell>
          <cell r="J117" t="str">
            <v>K5.Administracinės ir kitos sąnaudos</v>
          </cell>
          <cell r="K117" t="str">
            <v>Bendrosios sąnaudos</v>
          </cell>
          <cell r="L117">
            <v>4722.84</v>
          </cell>
        </row>
        <row r="118">
          <cell r="B118">
            <v>640111</v>
          </cell>
          <cell r="J118" t="str">
            <v>K5.Administracinės ir kitos sąnaudos</v>
          </cell>
          <cell r="K118" t="str">
            <v>V.Nereguliuojama</v>
          </cell>
          <cell r="L118">
            <v>3118.79</v>
          </cell>
        </row>
        <row r="119">
          <cell r="B119">
            <v>640115</v>
          </cell>
          <cell r="J119" t="str">
            <v>I8.Kitų paslaugų pirkimo sąnaudos</v>
          </cell>
          <cell r="K119" t="str">
            <v>V.Nereguliuojama</v>
          </cell>
          <cell r="L119">
            <v>6907.44</v>
          </cell>
        </row>
        <row r="120">
          <cell r="B120">
            <v>640121</v>
          </cell>
          <cell r="J120" t="str">
            <v>A1.Ilgalaikio turto nusidėvėjimas</v>
          </cell>
          <cell r="K120" t="str">
            <v>V.Nereguliuojama</v>
          </cell>
          <cell r="L120">
            <v>860.19</v>
          </cell>
        </row>
        <row r="121">
          <cell r="B121">
            <v>640122</v>
          </cell>
          <cell r="J121" t="str">
            <v>A3.Eksploatacinės medžiagos ir remontas</v>
          </cell>
          <cell r="K121" t="str">
            <v>V.Nereguliuojama</v>
          </cell>
          <cell r="L121">
            <v>3003.72</v>
          </cell>
        </row>
        <row r="122">
          <cell r="B122">
            <v>640123</v>
          </cell>
          <cell r="J122" t="str">
            <v>D1.Technologinės medžiagos</v>
          </cell>
          <cell r="K122" t="str">
            <v>V.Nereguliuojama</v>
          </cell>
          <cell r="L122">
            <v>1009.12</v>
          </cell>
        </row>
        <row r="123">
          <cell r="B123">
            <v>640124</v>
          </cell>
          <cell r="J123" t="str">
            <v>C3.Šilumos energija</v>
          </cell>
          <cell r="K123" t="str">
            <v>V.Nereguliuojama</v>
          </cell>
          <cell r="L123">
            <v>965.03</v>
          </cell>
        </row>
        <row r="124">
          <cell r="B124">
            <v>640125</v>
          </cell>
          <cell r="J124" t="str">
            <v>C2.Elektros energija patalpų eksploatacijai</v>
          </cell>
          <cell r="K124" t="str">
            <v>V.Nereguliuojama</v>
          </cell>
          <cell r="L124">
            <v>64.73</v>
          </cell>
        </row>
        <row r="125">
          <cell r="B125">
            <v>6401261</v>
          </cell>
          <cell r="J125" t="str">
            <v>B1.Darbo užmokestis</v>
          </cell>
          <cell r="K125" t="str">
            <v>V.Nereguliuojama</v>
          </cell>
          <cell r="L125">
            <v>989.6</v>
          </cell>
        </row>
        <row r="126">
          <cell r="B126">
            <v>6401262</v>
          </cell>
          <cell r="J126" t="str">
            <v>NEP20.Atidėjinių sąnaudos</v>
          </cell>
          <cell r="K126" t="str">
            <v>V.Nereguliuojama</v>
          </cell>
          <cell r="L126">
            <v>-135.46</v>
          </cell>
        </row>
        <row r="127">
          <cell r="B127">
            <v>6401271</v>
          </cell>
          <cell r="J127" t="str">
            <v>B2.Soc. draudimas</v>
          </cell>
          <cell r="K127" t="str">
            <v>V.Nereguliuojama</v>
          </cell>
          <cell r="L127">
            <v>521.45000000000005</v>
          </cell>
        </row>
        <row r="128">
          <cell r="B128">
            <v>6401272</v>
          </cell>
          <cell r="J128" t="str">
            <v>NEP20.Atidėjinių sąnaudos</v>
          </cell>
          <cell r="K128" t="str">
            <v>V.Nereguliuojama</v>
          </cell>
          <cell r="L128">
            <v>-8.68</v>
          </cell>
        </row>
        <row r="129">
          <cell r="B129">
            <v>640129</v>
          </cell>
          <cell r="J129" t="str">
            <v xml:space="preserve">K10.Kitos pastovios sąnaudos			</v>
          </cell>
          <cell r="K129" t="str">
            <v>V.Nereguliuojama</v>
          </cell>
          <cell r="L129">
            <v>1220.9100000000001</v>
          </cell>
        </row>
        <row r="130">
          <cell r="B130">
            <v>640132</v>
          </cell>
          <cell r="J130" t="str">
            <v>A3.Eksploatacinės medžiagos ir remontas</v>
          </cell>
          <cell r="K130" t="str">
            <v>V.Nereguliuojama</v>
          </cell>
          <cell r="L130">
            <v>7.93</v>
          </cell>
        </row>
        <row r="131">
          <cell r="B131">
            <v>640134</v>
          </cell>
          <cell r="J131" t="str">
            <v>E2.Kuras lengviesiams automobiliams</v>
          </cell>
          <cell r="K131" t="str">
            <v>V.Nereguliuojama</v>
          </cell>
          <cell r="L131">
            <v>259.02999999999997</v>
          </cell>
        </row>
        <row r="132">
          <cell r="B132">
            <v>640135</v>
          </cell>
          <cell r="J132" t="str">
            <v>B1.Darbo užmokestis</v>
          </cell>
          <cell r="K132" t="str">
            <v>V.Nereguliuojama</v>
          </cell>
          <cell r="L132">
            <v>383.24</v>
          </cell>
        </row>
        <row r="133">
          <cell r="B133">
            <v>640136</v>
          </cell>
          <cell r="J133" t="str">
            <v>B2.Soc. draudimas</v>
          </cell>
          <cell r="K133" t="str">
            <v>V.Nereguliuojama</v>
          </cell>
          <cell r="L133">
            <v>6.78</v>
          </cell>
        </row>
        <row r="134">
          <cell r="B134">
            <v>640139</v>
          </cell>
          <cell r="J134" t="str">
            <v xml:space="preserve">K10.Kitos pastovios sąnaudos			</v>
          </cell>
          <cell r="K134" t="str">
            <v>V.Nereguliuojama</v>
          </cell>
          <cell r="L134">
            <v>142.5</v>
          </cell>
        </row>
        <row r="135">
          <cell r="B135">
            <v>640145</v>
          </cell>
          <cell r="J135" t="str">
            <v>B1.Darbo užmokestis</v>
          </cell>
          <cell r="K135" t="str">
            <v>V.Nereguliuojama</v>
          </cell>
          <cell r="L135">
            <v>9733.4</v>
          </cell>
        </row>
        <row r="136">
          <cell r="B136">
            <v>640146</v>
          </cell>
          <cell r="J136" t="str">
            <v>B2.Soc. draudimas</v>
          </cell>
          <cell r="K136" t="str">
            <v>V.Nereguliuojama</v>
          </cell>
          <cell r="L136">
            <v>172.26</v>
          </cell>
        </row>
        <row r="137">
          <cell r="B137">
            <v>640147</v>
          </cell>
          <cell r="J137" t="str">
            <v>E1.Kuras mašinoms ir gamybiniam transportui</v>
          </cell>
          <cell r="K137" t="str">
            <v>V.Nereguliuojama</v>
          </cell>
          <cell r="L137">
            <v>6977.4</v>
          </cell>
        </row>
        <row r="138">
          <cell r="B138">
            <v>68021</v>
          </cell>
          <cell r="J138" t="str">
            <v>NEP21.Palūkanos</v>
          </cell>
          <cell r="K138" t="str">
            <v>Bendrosios sąnaudos</v>
          </cell>
          <cell r="L138">
            <v>5622.59</v>
          </cell>
        </row>
        <row r="139">
          <cell r="B139">
            <v>6804</v>
          </cell>
          <cell r="J139" t="str">
            <v>NEP2.Baudos ir delspinigiai</v>
          </cell>
          <cell r="K139" t="str">
            <v>Bendrosios sąnaudos</v>
          </cell>
          <cell r="L139">
            <v>33.46</v>
          </cell>
        </row>
        <row r="140">
          <cell r="B140">
            <v>630443</v>
          </cell>
          <cell r="J140" t="str">
            <v>NEP9.Išmokų sąnaudos</v>
          </cell>
          <cell r="K140" t="str">
            <v>Bendrosios sąnaudos</v>
          </cell>
          <cell r="L140">
            <v>1000</v>
          </cell>
        </row>
        <row r="141">
          <cell r="J141" t="str">
            <v>-</v>
          </cell>
          <cell r="K141" t="str">
            <v>-</v>
          </cell>
          <cell r="L141">
            <v>0</v>
          </cell>
        </row>
        <row r="142">
          <cell r="J142" t="str">
            <v>-</v>
          </cell>
          <cell r="K142" t="str">
            <v>-</v>
          </cell>
          <cell r="L142">
            <v>0</v>
          </cell>
        </row>
        <row r="143">
          <cell r="J143" t="str">
            <v>-</v>
          </cell>
          <cell r="K143" t="str">
            <v>-</v>
          </cell>
          <cell r="L143">
            <v>0</v>
          </cell>
        </row>
        <row r="144">
          <cell r="J144" t="str">
            <v>-</v>
          </cell>
          <cell r="K144" t="str">
            <v>-</v>
          </cell>
          <cell r="L144">
            <v>0</v>
          </cell>
        </row>
        <row r="145">
          <cell r="J145" t="str">
            <v>-</v>
          </cell>
          <cell r="K145" t="str">
            <v>-</v>
          </cell>
          <cell r="L145">
            <v>0</v>
          </cell>
        </row>
        <row r="146">
          <cell r="J146" t="str">
            <v>-</v>
          </cell>
          <cell r="K146" t="str">
            <v>-</v>
          </cell>
          <cell r="L146">
            <v>0</v>
          </cell>
        </row>
        <row r="147">
          <cell r="J147" t="str">
            <v>-</v>
          </cell>
          <cell r="K147" t="str">
            <v>-</v>
          </cell>
          <cell r="L147">
            <v>0</v>
          </cell>
        </row>
        <row r="148">
          <cell r="J148" t="str">
            <v>-</v>
          </cell>
          <cell r="K148" t="str">
            <v>-</v>
          </cell>
          <cell r="L148">
            <v>0</v>
          </cell>
        </row>
        <row r="149">
          <cell r="J149" t="str">
            <v>-</v>
          </cell>
          <cell r="K149" t="str">
            <v>-</v>
          </cell>
          <cell r="L149">
            <v>0</v>
          </cell>
        </row>
        <row r="150">
          <cell r="J150" t="str">
            <v>-</v>
          </cell>
          <cell r="K150" t="str">
            <v>-</v>
          </cell>
          <cell r="L150">
            <v>0</v>
          </cell>
        </row>
        <row r="151">
          <cell r="J151" t="str">
            <v>-</v>
          </cell>
          <cell r="K151" t="str">
            <v>-</v>
          </cell>
          <cell r="L151">
            <v>0</v>
          </cell>
        </row>
        <row r="152">
          <cell r="J152" t="str">
            <v>-</v>
          </cell>
          <cell r="K152" t="str">
            <v>-</v>
          </cell>
          <cell r="L152">
            <v>0</v>
          </cell>
        </row>
        <row r="153">
          <cell r="J153" t="str">
            <v>-</v>
          </cell>
          <cell r="K153" t="str">
            <v>-</v>
          </cell>
          <cell r="L153">
            <v>0</v>
          </cell>
        </row>
        <row r="154">
          <cell r="J154" t="str">
            <v>-</v>
          </cell>
          <cell r="K154" t="str">
            <v>-</v>
          </cell>
          <cell r="L154">
            <v>0</v>
          </cell>
        </row>
        <row r="155">
          <cell r="J155" t="str">
            <v>-</v>
          </cell>
          <cell r="K155" t="str">
            <v>-</v>
          </cell>
          <cell r="L155">
            <v>0</v>
          </cell>
        </row>
        <row r="156">
          <cell r="J156" t="str">
            <v>-</v>
          </cell>
          <cell r="K156" t="str">
            <v>-</v>
          </cell>
          <cell r="L156">
            <v>0</v>
          </cell>
        </row>
        <row r="157">
          <cell r="J157" t="str">
            <v>-</v>
          </cell>
          <cell r="K157" t="str">
            <v>-</v>
          </cell>
          <cell r="L157">
            <v>0</v>
          </cell>
        </row>
        <row r="158">
          <cell r="J158" t="str">
            <v>-</v>
          </cell>
          <cell r="K158" t="str">
            <v>-</v>
          </cell>
          <cell r="L158">
            <v>0</v>
          </cell>
        </row>
        <row r="159">
          <cell r="J159" t="str">
            <v>-</v>
          </cell>
          <cell r="K159" t="str">
            <v>-</v>
          </cell>
          <cell r="L159">
            <v>0</v>
          </cell>
        </row>
        <row r="160">
          <cell r="J160" t="str">
            <v>-</v>
          </cell>
          <cell r="K160" t="str">
            <v>-</v>
          </cell>
          <cell r="L160">
            <v>0</v>
          </cell>
        </row>
        <row r="161">
          <cell r="J161" t="str">
            <v>-</v>
          </cell>
          <cell r="K161" t="str">
            <v>-</v>
          </cell>
          <cell r="L161">
            <v>0</v>
          </cell>
        </row>
        <row r="162">
          <cell r="J162" t="str">
            <v>-</v>
          </cell>
          <cell r="K162" t="str">
            <v>-</v>
          </cell>
          <cell r="L162">
            <v>0</v>
          </cell>
        </row>
        <row r="163">
          <cell r="J163" t="str">
            <v>-</v>
          </cell>
          <cell r="K163" t="str">
            <v>-</v>
          </cell>
          <cell r="L163">
            <v>0</v>
          </cell>
        </row>
        <row r="164">
          <cell r="J164" t="str">
            <v>-</v>
          </cell>
          <cell r="K164" t="str">
            <v>-</v>
          </cell>
          <cell r="L164">
            <v>0</v>
          </cell>
        </row>
        <row r="165">
          <cell r="J165" t="str">
            <v>-</v>
          </cell>
          <cell r="K165" t="str">
            <v>-</v>
          </cell>
          <cell r="L165">
            <v>0</v>
          </cell>
        </row>
        <row r="166">
          <cell r="J166" t="str">
            <v>-</v>
          </cell>
          <cell r="K166" t="str">
            <v>-</v>
          </cell>
          <cell r="L166">
            <v>0</v>
          </cell>
        </row>
        <row r="167">
          <cell r="J167" t="str">
            <v>-</v>
          </cell>
          <cell r="K167" t="str">
            <v>-</v>
          </cell>
          <cell r="L167">
            <v>0</v>
          </cell>
        </row>
        <row r="168">
          <cell r="J168" t="str">
            <v>-</v>
          </cell>
          <cell r="K168" t="str">
            <v>-</v>
          </cell>
          <cell r="L168">
            <v>0</v>
          </cell>
        </row>
        <row r="169">
          <cell r="J169" t="str">
            <v>-</v>
          </cell>
          <cell r="K169" t="str">
            <v>-</v>
          </cell>
          <cell r="L169">
            <v>0</v>
          </cell>
        </row>
        <row r="170">
          <cell r="J170" t="str">
            <v>-</v>
          </cell>
          <cell r="K170" t="str">
            <v>-</v>
          </cell>
          <cell r="L170">
            <v>0</v>
          </cell>
        </row>
        <row r="171">
          <cell r="J171" t="str">
            <v>-</v>
          </cell>
          <cell r="K171" t="str">
            <v>-</v>
          </cell>
          <cell r="L171">
            <v>0</v>
          </cell>
        </row>
        <row r="172">
          <cell r="J172" t="str">
            <v>-</v>
          </cell>
          <cell r="K172" t="str">
            <v>-</v>
          </cell>
          <cell r="L172">
            <v>0</v>
          </cell>
        </row>
        <row r="173">
          <cell r="J173" t="str">
            <v>-</v>
          </cell>
          <cell r="K173" t="str">
            <v>-</v>
          </cell>
          <cell r="L173">
            <v>0</v>
          </cell>
        </row>
        <row r="174">
          <cell r="J174" t="str">
            <v>-</v>
          </cell>
          <cell r="K174" t="str">
            <v>-</v>
          </cell>
          <cell r="L174">
            <v>0</v>
          </cell>
        </row>
        <row r="175">
          <cell r="J175" t="str">
            <v>-</v>
          </cell>
          <cell r="K175" t="str">
            <v>-</v>
          </cell>
          <cell r="L175">
            <v>0</v>
          </cell>
        </row>
        <row r="176">
          <cell r="J176" t="str">
            <v>-</v>
          </cell>
          <cell r="K176" t="str">
            <v>-</v>
          </cell>
          <cell r="L176">
            <v>0</v>
          </cell>
        </row>
        <row r="177">
          <cell r="J177" t="str">
            <v>-</v>
          </cell>
          <cell r="K177" t="str">
            <v>-</v>
          </cell>
          <cell r="L177">
            <v>0</v>
          </cell>
        </row>
        <row r="178">
          <cell r="J178" t="str">
            <v>-</v>
          </cell>
          <cell r="K178" t="str">
            <v>-</v>
          </cell>
          <cell r="L178">
            <v>0</v>
          </cell>
        </row>
        <row r="179">
          <cell r="J179" t="str">
            <v>-</v>
          </cell>
          <cell r="K179" t="str">
            <v>-</v>
          </cell>
          <cell r="L179">
            <v>0</v>
          </cell>
        </row>
        <row r="180">
          <cell r="J180" t="str">
            <v>-</v>
          </cell>
          <cell r="K180" t="str">
            <v>-</v>
          </cell>
          <cell r="L180">
            <v>0</v>
          </cell>
        </row>
        <row r="181">
          <cell r="J181" t="str">
            <v>-</v>
          </cell>
          <cell r="K181" t="str">
            <v>-</v>
          </cell>
          <cell r="L181">
            <v>0</v>
          </cell>
        </row>
        <row r="182">
          <cell r="J182" t="str">
            <v>-</v>
          </cell>
          <cell r="K182" t="str">
            <v>-</v>
          </cell>
          <cell r="L182">
            <v>0</v>
          </cell>
        </row>
        <row r="183">
          <cell r="J183" t="str">
            <v>-</v>
          </cell>
          <cell r="K183" t="str">
            <v>-</v>
          </cell>
          <cell r="L183">
            <v>0</v>
          </cell>
        </row>
        <row r="184">
          <cell r="J184" t="str">
            <v>-</v>
          </cell>
          <cell r="K184" t="str">
            <v>-</v>
          </cell>
          <cell r="L184">
            <v>0</v>
          </cell>
        </row>
        <row r="185">
          <cell r="J185" t="str">
            <v>-</v>
          </cell>
          <cell r="K185" t="str">
            <v>-</v>
          </cell>
          <cell r="L185">
            <v>0</v>
          </cell>
        </row>
        <row r="186">
          <cell r="J186" t="str">
            <v>-</v>
          </cell>
          <cell r="K186" t="str">
            <v>-</v>
          </cell>
          <cell r="L186">
            <v>0</v>
          </cell>
        </row>
        <row r="187">
          <cell r="J187" t="str">
            <v>-</v>
          </cell>
          <cell r="K187" t="str">
            <v>-</v>
          </cell>
          <cell r="L187">
            <v>0</v>
          </cell>
        </row>
        <row r="188">
          <cell r="J188" t="str">
            <v>-</v>
          </cell>
          <cell r="K188" t="str">
            <v>-</v>
          </cell>
          <cell r="L188">
            <v>0</v>
          </cell>
        </row>
        <row r="189">
          <cell r="J189" t="str">
            <v>-</v>
          </cell>
          <cell r="K189" t="str">
            <v>-</v>
          </cell>
          <cell r="L189">
            <v>0</v>
          </cell>
        </row>
        <row r="190">
          <cell r="J190" t="str">
            <v>-</v>
          </cell>
          <cell r="K190" t="str">
            <v>-</v>
          </cell>
          <cell r="L190">
            <v>0</v>
          </cell>
        </row>
        <row r="191">
          <cell r="J191" t="str">
            <v>-</v>
          </cell>
          <cell r="K191" t="str">
            <v>-</v>
          </cell>
          <cell r="L191">
            <v>0</v>
          </cell>
        </row>
        <row r="192">
          <cell r="J192" t="str">
            <v>-</v>
          </cell>
          <cell r="K192" t="str">
            <v>-</v>
          </cell>
          <cell r="L192">
            <v>0</v>
          </cell>
        </row>
        <row r="193">
          <cell r="J193" t="str">
            <v>-</v>
          </cell>
          <cell r="K193" t="str">
            <v>-</v>
          </cell>
          <cell r="L193">
            <v>0</v>
          </cell>
        </row>
        <row r="194">
          <cell r="J194" t="str">
            <v>-</v>
          </cell>
          <cell r="K194" t="str">
            <v>-</v>
          </cell>
          <cell r="L194">
            <v>0</v>
          </cell>
        </row>
        <row r="195">
          <cell r="J195" t="str">
            <v>-</v>
          </cell>
          <cell r="K195" t="str">
            <v>-</v>
          </cell>
          <cell r="L195">
            <v>0</v>
          </cell>
        </row>
        <row r="196">
          <cell r="J196" t="str">
            <v>-</v>
          </cell>
          <cell r="K196" t="str">
            <v>-</v>
          </cell>
          <cell r="L196">
            <v>0</v>
          </cell>
        </row>
        <row r="197">
          <cell r="J197" t="str">
            <v>-</v>
          </cell>
          <cell r="K197" t="str">
            <v>-</v>
          </cell>
          <cell r="L197">
            <v>0</v>
          </cell>
        </row>
        <row r="198">
          <cell r="J198" t="str">
            <v>-</v>
          </cell>
          <cell r="K198" t="str">
            <v>-</v>
          </cell>
          <cell r="L198">
            <v>0</v>
          </cell>
        </row>
        <row r="199">
          <cell r="J199" t="str">
            <v>-</v>
          </cell>
          <cell r="K199" t="str">
            <v>-</v>
          </cell>
          <cell r="L199">
            <v>0</v>
          </cell>
        </row>
        <row r="200">
          <cell r="J200" t="str">
            <v>-</v>
          </cell>
          <cell r="K200" t="str">
            <v>-</v>
          </cell>
          <cell r="L200">
            <v>0</v>
          </cell>
        </row>
        <row r="201">
          <cell r="J201" t="str">
            <v>-</v>
          </cell>
          <cell r="K201" t="str">
            <v>-</v>
          </cell>
          <cell r="L201">
            <v>0</v>
          </cell>
        </row>
        <row r="202">
          <cell r="J202" t="str">
            <v>-</v>
          </cell>
          <cell r="K202" t="str">
            <v>-</v>
          </cell>
          <cell r="L202">
            <v>0</v>
          </cell>
        </row>
        <row r="203">
          <cell r="J203" t="str">
            <v>-</v>
          </cell>
          <cell r="K203" t="str">
            <v>-</v>
          </cell>
          <cell r="L203">
            <v>0</v>
          </cell>
        </row>
        <row r="204">
          <cell r="J204" t="str">
            <v>-</v>
          </cell>
          <cell r="K204" t="str">
            <v>-</v>
          </cell>
          <cell r="L204">
            <v>0</v>
          </cell>
        </row>
        <row r="205">
          <cell r="J205" t="str">
            <v>-</v>
          </cell>
          <cell r="K205" t="str">
            <v>-</v>
          </cell>
          <cell r="L205">
            <v>0</v>
          </cell>
        </row>
        <row r="206">
          <cell r="J206" t="str">
            <v>-</v>
          </cell>
          <cell r="K206" t="str">
            <v>-</v>
          </cell>
          <cell r="L206">
            <v>0</v>
          </cell>
        </row>
        <row r="207">
          <cell r="J207" t="str">
            <v>-</v>
          </cell>
          <cell r="K207" t="str">
            <v>-</v>
          </cell>
          <cell r="L207">
            <v>0</v>
          </cell>
        </row>
        <row r="208">
          <cell r="J208" t="str">
            <v>-</v>
          </cell>
          <cell r="K208" t="str">
            <v>-</v>
          </cell>
          <cell r="L208">
            <v>0</v>
          </cell>
        </row>
        <row r="209">
          <cell r="J209" t="str">
            <v>-</v>
          </cell>
          <cell r="K209" t="str">
            <v>-</v>
          </cell>
          <cell r="L209">
            <v>0</v>
          </cell>
        </row>
        <row r="210">
          <cell r="J210" t="str">
            <v>-</v>
          </cell>
          <cell r="K210" t="str">
            <v>-</v>
          </cell>
          <cell r="L210">
            <v>0</v>
          </cell>
        </row>
        <row r="211">
          <cell r="J211" t="str">
            <v>-</v>
          </cell>
          <cell r="K211" t="str">
            <v>-</v>
          </cell>
          <cell r="L211">
            <v>0</v>
          </cell>
        </row>
        <row r="212">
          <cell r="J212" t="str">
            <v>-</v>
          </cell>
          <cell r="K212" t="str">
            <v>-</v>
          </cell>
          <cell r="L212">
            <v>0</v>
          </cell>
        </row>
        <row r="213">
          <cell r="J213" t="str">
            <v>-</v>
          </cell>
          <cell r="K213" t="str">
            <v>-</v>
          </cell>
          <cell r="L213">
            <v>0</v>
          </cell>
        </row>
        <row r="214">
          <cell r="J214" t="str">
            <v>-</v>
          </cell>
          <cell r="K214" t="str">
            <v>-</v>
          </cell>
          <cell r="L214">
            <v>0</v>
          </cell>
        </row>
        <row r="215">
          <cell r="J215" t="str">
            <v>-</v>
          </cell>
          <cell r="K215" t="str">
            <v>-</v>
          </cell>
          <cell r="L215">
            <v>0</v>
          </cell>
        </row>
        <row r="216">
          <cell r="J216" t="str">
            <v>-</v>
          </cell>
          <cell r="K216" t="str">
            <v>-</v>
          </cell>
          <cell r="L216">
            <v>0</v>
          </cell>
        </row>
        <row r="217">
          <cell r="J217" t="str">
            <v>-</v>
          </cell>
          <cell r="K217" t="str">
            <v>-</v>
          </cell>
          <cell r="L217">
            <v>0</v>
          </cell>
        </row>
        <row r="218">
          <cell r="J218" t="str">
            <v>-</v>
          </cell>
          <cell r="K218" t="str">
            <v>-</v>
          </cell>
          <cell r="L218">
            <v>0</v>
          </cell>
        </row>
        <row r="219">
          <cell r="J219" t="str">
            <v>-</v>
          </cell>
          <cell r="K219" t="str">
            <v>-</v>
          </cell>
          <cell r="L219">
            <v>0</v>
          </cell>
        </row>
        <row r="220">
          <cell r="J220" t="str">
            <v>-</v>
          </cell>
          <cell r="K220" t="str">
            <v>-</v>
          </cell>
          <cell r="L220">
            <v>0</v>
          </cell>
        </row>
        <row r="221">
          <cell r="J221" t="str">
            <v>-</v>
          </cell>
          <cell r="K221" t="str">
            <v>-</v>
          </cell>
          <cell r="L221">
            <v>0</v>
          </cell>
        </row>
        <row r="222">
          <cell r="J222" t="str">
            <v>-</v>
          </cell>
          <cell r="K222" t="str">
            <v>-</v>
          </cell>
          <cell r="L222">
            <v>0</v>
          </cell>
        </row>
        <row r="223">
          <cell r="J223" t="str">
            <v>-</v>
          </cell>
          <cell r="K223" t="str">
            <v>-</v>
          </cell>
          <cell r="L223">
            <v>0</v>
          </cell>
        </row>
        <row r="224">
          <cell r="J224" t="str">
            <v>-</v>
          </cell>
          <cell r="K224" t="str">
            <v>-</v>
          </cell>
          <cell r="L224">
            <v>0</v>
          </cell>
        </row>
        <row r="225">
          <cell r="J225" t="str">
            <v>-</v>
          </cell>
          <cell r="K225" t="str">
            <v>-</v>
          </cell>
          <cell r="L225">
            <v>0</v>
          </cell>
        </row>
        <row r="226">
          <cell r="J226" t="str">
            <v>-</v>
          </cell>
          <cell r="K226" t="str">
            <v>-</v>
          </cell>
          <cell r="L226">
            <v>0</v>
          </cell>
        </row>
        <row r="227">
          <cell r="J227" t="str">
            <v>-</v>
          </cell>
          <cell r="K227" t="str">
            <v>-</v>
          </cell>
          <cell r="L227">
            <v>0</v>
          </cell>
        </row>
        <row r="228">
          <cell r="J228" t="str">
            <v>-</v>
          </cell>
          <cell r="K228" t="str">
            <v>-</v>
          </cell>
          <cell r="L228">
            <v>0</v>
          </cell>
        </row>
        <row r="229">
          <cell r="J229" t="str">
            <v>-</v>
          </cell>
          <cell r="K229" t="str">
            <v>-</v>
          </cell>
          <cell r="L229">
            <v>0</v>
          </cell>
        </row>
        <row r="230">
          <cell r="J230" t="str">
            <v>-</v>
          </cell>
          <cell r="K230" t="str">
            <v>-</v>
          </cell>
          <cell r="L230">
            <v>0</v>
          </cell>
        </row>
        <row r="231">
          <cell r="J231" t="str">
            <v>-</v>
          </cell>
          <cell r="K231" t="str">
            <v>-</v>
          </cell>
          <cell r="L231">
            <v>0</v>
          </cell>
        </row>
        <row r="232">
          <cell r="J232" t="str">
            <v>-</v>
          </cell>
          <cell r="K232" t="str">
            <v>-</v>
          </cell>
          <cell r="L232">
            <v>0</v>
          </cell>
        </row>
        <row r="233">
          <cell r="J233" t="str">
            <v>-</v>
          </cell>
          <cell r="K233" t="str">
            <v>-</v>
          </cell>
          <cell r="L233">
            <v>0</v>
          </cell>
        </row>
        <row r="234">
          <cell r="J234" t="str">
            <v>-</v>
          </cell>
          <cell r="K234" t="str">
            <v>-</v>
          </cell>
          <cell r="L234">
            <v>0</v>
          </cell>
        </row>
        <row r="235">
          <cell r="J235" t="str">
            <v>-</v>
          </cell>
          <cell r="K235" t="str">
            <v>-</v>
          </cell>
          <cell r="L235">
            <v>0</v>
          </cell>
        </row>
        <row r="236">
          <cell r="J236" t="str">
            <v>-</v>
          </cell>
          <cell r="K236" t="str">
            <v>-</v>
          </cell>
          <cell r="L236">
            <v>0</v>
          </cell>
        </row>
        <row r="237">
          <cell r="J237" t="str">
            <v>-</v>
          </cell>
          <cell r="K237" t="str">
            <v>-</v>
          </cell>
          <cell r="L237">
            <v>0</v>
          </cell>
        </row>
        <row r="238">
          <cell r="J238" t="str">
            <v>-</v>
          </cell>
          <cell r="K238" t="str">
            <v>-</v>
          </cell>
          <cell r="L238">
            <v>0</v>
          </cell>
        </row>
        <row r="239">
          <cell r="J239" t="str">
            <v>-</v>
          </cell>
          <cell r="K239" t="str">
            <v>-</v>
          </cell>
          <cell r="L239">
            <v>0</v>
          </cell>
        </row>
        <row r="240">
          <cell r="J240" t="str">
            <v>-</v>
          </cell>
          <cell r="K240" t="str">
            <v>-</v>
          </cell>
          <cell r="L240">
            <v>0</v>
          </cell>
        </row>
        <row r="241">
          <cell r="J241" t="str">
            <v>-</v>
          </cell>
          <cell r="K241" t="str">
            <v>-</v>
          </cell>
          <cell r="L241">
            <v>0</v>
          </cell>
        </row>
        <row r="242">
          <cell r="J242" t="str">
            <v>-</v>
          </cell>
          <cell r="K242" t="str">
            <v>-</v>
          </cell>
          <cell r="L242">
            <v>0</v>
          </cell>
        </row>
        <row r="243">
          <cell r="J243" t="str">
            <v>-</v>
          </cell>
          <cell r="K243" t="str">
            <v>-</v>
          </cell>
          <cell r="L243">
            <v>0</v>
          </cell>
        </row>
        <row r="244">
          <cell r="J244" t="str">
            <v>-</v>
          </cell>
          <cell r="K244" t="str">
            <v>-</v>
          </cell>
          <cell r="L244">
            <v>0</v>
          </cell>
        </row>
        <row r="245">
          <cell r="J245" t="str">
            <v>-</v>
          </cell>
          <cell r="K245" t="str">
            <v>-</v>
          </cell>
          <cell r="L245">
            <v>0</v>
          </cell>
        </row>
        <row r="246">
          <cell r="J246" t="str">
            <v>-</v>
          </cell>
          <cell r="K246" t="str">
            <v>-</v>
          </cell>
          <cell r="L246">
            <v>0</v>
          </cell>
        </row>
        <row r="247">
          <cell r="J247" t="str">
            <v>-</v>
          </cell>
          <cell r="K247" t="str">
            <v>-</v>
          </cell>
          <cell r="L247">
            <v>0</v>
          </cell>
        </row>
        <row r="248">
          <cell r="J248" t="str">
            <v>-</v>
          </cell>
          <cell r="K248" t="str">
            <v>-</v>
          </cell>
          <cell r="L248">
            <v>0</v>
          </cell>
        </row>
        <row r="249">
          <cell r="J249" t="str">
            <v>-</v>
          </cell>
          <cell r="K249" t="str">
            <v>-</v>
          </cell>
          <cell r="L249">
            <v>0</v>
          </cell>
        </row>
        <row r="250">
          <cell r="J250" t="str">
            <v>-</v>
          </cell>
          <cell r="K250" t="str">
            <v>-</v>
          </cell>
          <cell r="L250">
            <v>0</v>
          </cell>
        </row>
        <row r="251">
          <cell r="J251" t="str">
            <v>-</v>
          </cell>
          <cell r="K251" t="str">
            <v>-</v>
          </cell>
          <cell r="L251">
            <v>0</v>
          </cell>
        </row>
        <row r="252">
          <cell r="J252" t="str">
            <v>-</v>
          </cell>
          <cell r="K252" t="str">
            <v>-</v>
          </cell>
          <cell r="L252">
            <v>0</v>
          </cell>
        </row>
        <row r="253">
          <cell r="J253" t="str">
            <v>-</v>
          </cell>
          <cell r="K253" t="str">
            <v>-</v>
          </cell>
          <cell r="L253">
            <v>0</v>
          </cell>
        </row>
        <row r="254">
          <cell r="J254" t="str">
            <v>-</v>
          </cell>
          <cell r="K254" t="str">
            <v>-</v>
          </cell>
          <cell r="L254">
            <v>0</v>
          </cell>
        </row>
        <row r="255">
          <cell r="J255" t="str">
            <v>-</v>
          </cell>
          <cell r="K255" t="str">
            <v>-</v>
          </cell>
          <cell r="L255">
            <v>0</v>
          </cell>
        </row>
        <row r="256">
          <cell r="J256" t="str">
            <v>-</v>
          </cell>
          <cell r="K256" t="str">
            <v>-</v>
          </cell>
          <cell r="L256">
            <v>0</v>
          </cell>
        </row>
        <row r="257">
          <cell r="J257" t="str">
            <v>-</v>
          </cell>
          <cell r="K257" t="str">
            <v>-</v>
          </cell>
          <cell r="L257">
            <v>0</v>
          </cell>
        </row>
        <row r="258">
          <cell r="J258" t="str">
            <v>-</v>
          </cell>
          <cell r="K258" t="str">
            <v>-</v>
          </cell>
          <cell r="L258">
            <v>0</v>
          </cell>
        </row>
        <row r="259">
          <cell r="J259" t="str">
            <v>-</v>
          </cell>
          <cell r="K259" t="str">
            <v>-</v>
          </cell>
          <cell r="L259">
            <v>0</v>
          </cell>
        </row>
        <row r="260">
          <cell r="J260" t="str">
            <v>-</v>
          </cell>
          <cell r="K260" t="str">
            <v>-</v>
          </cell>
          <cell r="L260">
            <v>0</v>
          </cell>
        </row>
        <row r="261">
          <cell r="J261" t="str">
            <v>-</v>
          </cell>
          <cell r="K261" t="str">
            <v>-</v>
          </cell>
          <cell r="L261">
            <v>0</v>
          </cell>
        </row>
        <row r="262">
          <cell r="J262" t="str">
            <v>-</v>
          </cell>
          <cell r="K262" t="str">
            <v>-</v>
          </cell>
          <cell r="L262">
            <v>0</v>
          </cell>
        </row>
        <row r="263">
          <cell r="J263" t="str">
            <v>-</v>
          </cell>
          <cell r="K263" t="str">
            <v>-</v>
          </cell>
          <cell r="L263">
            <v>0</v>
          </cell>
        </row>
        <row r="264">
          <cell r="J264" t="str">
            <v>-</v>
          </cell>
          <cell r="K264" t="str">
            <v>-</v>
          </cell>
          <cell r="L264">
            <v>0</v>
          </cell>
        </row>
        <row r="265">
          <cell r="J265" t="str">
            <v>-</v>
          </cell>
          <cell r="K265" t="str">
            <v>-</v>
          </cell>
          <cell r="L265">
            <v>0</v>
          </cell>
        </row>
        <row r="266">
          <cell r="J266" t="str">
            <v>-</v>
          </cell>
          <cell r="K266" t="str">
            <v>-</v>
          </cell>
          <cell r="L266">
            <v>0</v>
          </cell>
        </row>
        <row r="267">
          <cell r="J267" t="str">
            <v>-</v>
          </cell>
          <cell r="K267" t="str">
            <v>-</v>
          </cell>
          <cell r="L267">
            <v>0</v>
          </cell>
        </row>
        <row r="268">
          <cell r="J268" t="str">
            <v>-</v>
          </cell>
          <cell r="K268" t="str">
            <v>-</v>
          </cell>
          <cell r="L268">
            <v>0</v>
          </cell>
        </row>
        <row r="269">
          <cell r="J269" t="str">
            <v>-</v>
          </cell>
          <cell r="K269" t="str">
            <v>-</v>
          </cell>
          <cell r="L269">
            <v>0</v>
          </cell>
        </row>
        <row r="270">
          <cell r="J270" t="str">
            <v>-</v>
          </cell>
          <cell r="K270" t="str">
            <v>-</v>
          </cell>
          <cell r="L270">
            <v>0</v>
          </cell>
        </row>
        <row r="271">
          <cell r="J271" t="str">
            <v>-</v>
          </cell>
          <cell r="K271" t="str">
            <v>-</v>
          </cell>
          <cell r="L271">
            <v>0</v>
          </cell>
        </row>
        <row r="272">
          <cell r="J272" t="str">
            <v>-</v>
          </cell>
          <cell r="K272" t="str">
            <v>-</v>
          </cell>
          <cell r="L272">
            <v>0</v>
          </cell>
        </row>
        <row r="273">
          <cell r="J273" t="str">
            <v>-</v>
          </cell>
          <cell r="K273" t="str">
            <v>-</v>
          </cell>
          <cell r="L273">
            <v>0</v>
          </cell>
        </row>
        <row r="274">
          <cell r="J274" t="str">
            <v>-</v>
          </cell>
          <cell r="K274" t="str">
            <v>-</v>
          </cell>
          <cell r="L274">
            <v>0</v>
          </cell>
        </row>
        <row r="275">
          <cell r="J275" t="str">
            <v>-</v>
          </cell>
          <cell r="K275" t="str">
            <v>-</v>
          </cell>
          <cell r="L275">
            <v>0</v>
          </cell>
        </row>
        <row r="276">
          <cell r="J276" t="str">
            <v>-</v>
          </cell>
          <cell r="K276" t="str">
            <v>-</v>
          </cell>
          <cell r="L276">
            <v>0</v>
          </cell>
        </row>
        <row r="277">
          <cell r="J277" t="str">
            <v>-</v>
          </cell>
          <cell r="K277" t="str">
            <v>-</v>
          </cell>
          <cell r="L277">
            <v>0</v>
          </cell>
        </row>
        <row r="278">
          <cell r="J278" t="str">
            <v>-</v>
          </cell>
          <cell r="K278" t="str">
            <v>-</v>
          </cell>
          <cell r="L278">
            <v>0</v>
          </cell>
        </row>
        <row r="279">
          <cell r="J279" t="str">
            <v>-</v>
          </cell>
          <cell r="K279" t="str">
            <v>-</v>
          </cell>
          <cell r="L279">
            <v>0</v>
          </cell>
        </row>
        <row r="280">
          <cell r="J280" t="str">
            <v>-</v>
          </cell>
          <cell r="K280" t="str">
            <v>-</v>
          </cell>
          <cell r="L280">
            <v>0</v>
          </cell>
        </row>
        <row r="281">
          <cell r="J281" t="str">
            <v>-</v>
          </cell>
          <cell r="K281" t="str">
            <v>-</v>
          </cell>
          <cell r="L281">
            <v>0</v>
          </cell>
        </row>
        <row r="282">
          <cell r="J282" t="str">
            <v>-</v>
          </cell>
          <cell r="K282" t="str">
            <v>-</v>
          </cell>
          <cell r="L282">
            <v>0</v>
          </cell>
        </row>
        <row r="283">
          <cell r="J283" t="str">
            <v>-</v>
          </cell>
          <cell r="K283" t="str">
            <v>-</v>
          </cell>
          <cell r="L283">
            <v>0</v>
          </cell>
        </row>
        <row r="284">
          <cell r="J284" t="str">
            <v>-</v>
          </cell>
          <cell r="K284" t="str">
            <v>-</v>
          </cell>
          <cell r="L284">
            <v>0</v>
          </cell>
        </row>
        <row r="285">
          <cell r="J285" t="str">
            <v>-</v>
          </cell>
          <cell r="K285" t="str">
            <v>-</v>
          </cell>
          <cell r="L285">
            <v>0</v>
          </cell>
        </row>
        <row r="286">
          <cell r="J286" t="str">
            <v>-</v>
          </cell>
          <cell r="K286" t="str">
            <v>-</v>
          </cell>
          <cell r="L286">
            <v>0</v>
          </cell>
        </row>
        <row r="287">
          <cell r="J287" t="str">
            <v>-</v>
          </cell>
          <cell r="K287" t="str">
            <v>-</v>
          </cell>
          <cell r="L287">
            <v>0</v>
          </cell>
        </row>
        <row r="288">
          <cell r="J288" t="str">
            <v>-</v>
          </cell>
          <cell r="K288" t="str">
            <v>-</v>
          </cell>
          <cell r="L288">
            <v>0</v>
          </cell>
        </row>
        <row r="289">
          <cell r="J289" t="str">
            <v>-</v>
          </cell>
          <cell r="K289" t="str">
            <v>-</v>
          </cell>
          <cell r="L289">
            <v>0</v>
          </cell>
        </row>
        <row r="290">
          <cell r="J290" t="str">
            <v>-</v>
          </cell>
          <cell r="K290" t="str">
            <v>-</v>
          </cell>
          <cell r="L290">
            <v>0</v>
          </cell>
        </row>
        <row r="291">
          <cell r="J291" t="str">
            <v>-</v>
          </cell>
          <cell r="K291" t="str">
            <v>-</v>
          </cell>
          <cell r="L291">
            <v>0</v>
          </cell>
        </row>
        <row r="292">
          <cell r="J292" t="str">
            <v>-</v>
          </cell>
          <cell r="K292" t="str">
            <v>-</v>
          </cell>
          <cell r="L292">
            <v>0</v>
          </cell>
        </row>
        <row r="293">
          <cell r="J293" t="str">
            <v>-</v>
          </cell>
          <cell r="K293" t="str">
            <v>-</v>
          </cell>
          <cell r="L293">
            <v>0</v>
          </cell>
        </row>
        <row r="294">
          <cell r="J294" t="str">
            <v>-</v>
          </cell>
          <cell r="K294" t="str">
            <v>-</v>
          </cell>
          <cell r="L294">
            <v>0</v>
          </cell>
        </row>
        <row r="295">
          <cell r="J295" t="str">
            <v>-</v>
          </cell>
          <cell r="K295" t="str">
            <v>-</v>
          </cell>
          <cell r="L295">
            <v>0</v>
          </cell>
        </row>
        <row r="296">
          <cell r="J296" t="str">
            <v>-</v>
          </cell>
          <cell r="K296" t="str">
            <v>-</v>
          </cell>
          <cell r="L296">
            <v>0</v>
          </cell>
        </row>
        <row r="297">
          <cell r="J297" t="str">
            <v>-</v>
          </cell>
          <cell r="K297" t="str">
            <v>-</v>
          </cell>
          <cell r="L297">
            <v>0</v>
          </cell>
        </row>
        <row r="298">
          <cell r="J298" t="str">
            <v>-</v>
          </cell>
          <cell r="K298" t="str">
            <v>-</v>
          </cell>
          <cell r="L298">
            <v>0</v>
          </cell>
        </row>
        <row r="299">
          <cell r="J299" t="str">
            <v>-</v>
          </cell>
          <cell r="K299" t="str">
            <v>-</v>
          </cell>
          <cell r="L299">
            <v>0</v>
          </cell>
        </row>
        <row r="300">
          <cell r="J300" t="str">
            <v>-</v>
          </cell>
          <cell r="K300" t="str">
            <v>-</v>
          </cell>
          <cell r="L300">
            <v>0</v>
          </cell>
        </row>
        <row r="301">
          <cell r="J301" t="str">
            <v>-</v>
          </cell>
          <cell r="K301" t="str">
            <v>-</v>
          </cell>
          <cell r="L301">
            <v>0</v>
          </cell>
        </row>
        <row r="302">
          <cell r="J302" t="str">
            <v>-</v>
          </cell>
          <cell r="K302" t="str">
            <v>-</v>
          </cell>
          <cell r="L302">
            <v>0</v>
          </cell>
        </row>
        <row r="303">
          <cell r="J303" t="str">
            <v>-</v>
          </cell>
          <cell r="K303" t="str">
            <v>-</v>
          </cell>
          <cell r="L303">
            <v>0</v>
          </cell>
        </row>
        <row r="304">
          <cell r="J304" t="str">
            <v>-</v>
          </cell>
          <cell r="K304" t="str">
            <v>-</v>
          </cell>
          <cell r="L304">
            <v>0</v>
          </cell>
        </row>
        <row r="305">
          <cell r="J305" t="str">
            <v>-</v>
          </cell>
          <cell r="K305" t="str">
            <v>-</v>
          </cell>
          <cell r="L305">
            <v>0</v>
          </cell>
        </row>
        <row r="306">
          <cell r="J306" t="str">
            <v>-</v>
          </cell>
          <cell r="K306" t="str">
            <v>-</v>
          </cell>
          <cell r="L306">
            <v>0</v>
          </cell>
        </row>
        <row r="307">
          <cell r="J307" t="str">
            <v>-</v>
          </cell>
          <cell r="K307" t="str">
            <v>-</v>
          </cell>
          <cell r="L307">
            <v>0</v>
          </cell>
        </row>
        <row r="308">
          <cell r="J308" t="str">
            <v>-</v>
          </cell>
          <cell r="K308" t="str">
            <v>-</v>
          </cell>
          <cell r="L308">
            <v>0</v>
          </cell>
        </row>
        <row r="309">
          <cell r="J309" t="str">
            <v>-</v>
          </cell>
          <cell r="K309" t="str">
            <v>-</v>
          </cell>
          <cell r="L309">
            <v>0</v>
          </cell>
        </row>
        <row r="310">
          <cell r="J310" t="str">
            <v>-</v>
          </cell>
          <cell r="K310" t="str">
            <v>-</v>
          </cell>
          <cell r="L310">
            <v>0</v>
          </cell>
        </row>
        <row r="311">
          <cell r="J311" t="str">
            <v>-</v>
          </cell>
          <cell r="K311" t="str">
            <v>-</v>
          </cell>
          <cell r="L311">
            <v>0</v>
          </cell>
        </row>
        <row r="312">
          <cell r="J312" t="str">
            <v>-</v>
          </cell>
          <cell r="K312" t="str">
            <v>-</v>
          </cell>
          <cell r="L312">
            <v>0</v>
          </cell>
        </row>
        <row r="313">
          <cell r="J313" t="str">
            <v>-</v>
          </cell>
          <cell r="K313" t="str">
            <v>-</v>
          </cell>
          <cell r="L313">
            <v>0</v>
          </cell>
        </row>
        <row r="314">
          <cell r="J314" t="str">
            <v>-</v>
          </cell>
          <cell r="K314" t="str">
            <v>-</v>
          </cell>
          <cell r="L314">
            <v>0</v>
          </cell>
        </row>
        <row r="315">
          <cell r="J315" t="str">
            <v>-</v>
          </cell>
          <cell r="K315" t="str">
            <v>-</v>
          </cell>
          <cell r="L315">
            <v>0</v>
          </cell>
        </row>
        <row r="316">
          <cell r="J316" t="str">
            <v>-</v>
          </cell>
          <cell r="K316" t="str">
            <v>-</v>
          </cell>
          <cell r="L316">
            <v>0</v>
          </cell>
        </row>
        <row r="317">
          <cell r="J317" t="str">
            <v>-</v>
          </cell>
          <cell r="K317" t="str">
            <v>-</v>
          </cell>
          <cell r="L317">
            <v>0</v>
          </cell>
        </row>
        <row r="318">
          <cell r="J318" t="str">
            <v>-</v>
          </cell>
          <cell r="K318" t="str">
            <v>-</v>
          </cell>
          <cell r="L318">
            <v>0</v>
          </cell>
        </row>
        <row r="319">
          <cell r="J319" t="str">
            <v>-</v>
          </cell>
          <cell r="K319" t="str">
            <v>-</v>
          </cell>
          <cell r="L319">
            <v>0</v>
          </cell>
        </row>
        <row r="320">
          <cell r="J320" t="str">
            <v>-</v>
          </cell>
          <cell r="K320" t="str">
            <v>-</v>
          </cell>
          <cell r="L320">
            <v>0</v>
          </cell>
        </row>
        <row r="321">
          <cell r="J321" t="str">
            <v>-</v>
          </cell>
          <cell r="K321" t="str">
            <v>-</v>
          </cell>
          <cell r="L321">
            <v>0</v>
          </cell>
        </row>
        <row r="322">
          <cell r="J322" t="str">
            <v>-</v>
          </cell>
          <cell r="K322" t="str">
            <v>-</v>
          </cell>
          <cell r="L322">
            <v>0</v>
          </cell>
        </row>
        <row r="323">
          <cell r="J323" t="str">
            <v>-</v>
          </cell>
          <cell r="K323" t="str">
            <v>-</v>
          </cell>
          <cell r="L323">
            <v>0</v>
          </cell>
        </row>
        <row r="324">
          <cell r="J324" t="str">
            <v>-</v>
          </cell>
          <cell r="K324" t="str">
            <v>-</v>
          </cell>
          <cell r="L324">
            <v>0</v>
          </cell>
        </row>
        <row r="325">
          <cell r="J325" t="str">
            <v>-</v>
          </cell>
          <cell r="K325" t="str">
            <v>-</v>
          </cell>
          <cell r="L325">
            <v>0</v>
          </cell>
        </row>
        <row r="326">
          <cell r="J326" t="str">
            <v>-</v>
          </cell>
          <cell r="K326" t="str">
            <v>-</v>
          </cell>
          <cell r="L326">
            <v>0</v>
          </cell>
        </row>
        <row r="327">
          <cell r="J327" t="str">
            <v>-</v>
          </cell>
          <cell r="K327" t="str">
            <v>-</v>
          </cell>
          <cell r="L327">
            <v>0</v>
          </cell>
        </row>
        <row r="328">
          <cell r="J328" t="str">
            <v>-</v>
          </cell>
          <cell r="K328" t="str">
            <v>-</v>
          </cell>
          <cell r="L328">
            <v>0</v>
          </cell>
        </row>
        <row r="329">
          <cell r="J329" t="str">
            <v>-</v>
          </cell>
          <cell r="K329" t="str">
            <v>-</v>
          </cell>
          <cell r="L329">
            <v>0</v>
          </cell>
        </row>
        <row r="330">
          <cell r="J330" t="str">
            <v>-</v>
          </cell>
          <cell r="K330" t="str">
            <v>-</v>
          </cell>
          <cell r="L330">
            <v>0</v>
          </cell>
        </row>
        <row r="331">
          <cell r="J331" t="str">
            <v>-</v>
          </cell>
          <cell r="K331" t="str">
            <v>-</v>
          </cell>
          <cell r="L331">
            <v>0</v>
          </cell>
        </row>
        <row r="332">
          <cell r="J332" t="str">
            <v>-</v>
          </cell>
          <cell r="K332" t="str">
            <v>-</v>
          </cell>
          <cell r="L332">
            <v>0</v>
          </cell>
        </row>
        <row r="333">
          <cell r="J333" t="str">
            <v>-</v>
          </cell>
          <cell r="K333" t="str">
            <v>-</v>
          </cell>
          <cell r="L333">
            <v>0</v>
          </cell>
        </row>
      </sheetData>
      <sheetData sheetId="29"/>
      <sheetData sheetId="30"/>
      <sheetData sheetId="31"/>
      <sheetData sheetId="32"/>
      <sheetData sheetId="33">
        <row r="8">
          <cell r="G8">
            <v>9272.6699999999983</v>
          </cell>
          <cell r="H8">
            <v>149196.13000000003</v>
          </cell>
          <cell r="I8">
            <v>502446.66999999905</v>
          </cell>
          <cell r="J8">
            <v>3920804.5899999989</v>
          </cell>
          <cell r="K8">
            <v>7225224.0899999999</v>
          </cell>
          <cell r="L8">
            <v>1114510.8499999994</v>
          </cell>
          <cell r="M8">
            <v>11009.54</v>
          </cell>
          <cell r="N8">
            <v>0</v>
          </cell>
          <cell r="O8">
            <v>0</v>
          </cell>
          <cell r="P8">
            <v>272560.89999999997</v>
          </cell>
          <cell r="Q8">
            <v>13205025.439999998</v>
          </cell>
          <cell r="R8" t="str">
            <v>Tiesiogiai paslaugoms priskirto naudojamo turto buhalterinė įsigijimo vertė, Eur</v>
          </cell>
        </row>
        <row r="9">
          <cell r="G9">
            <v>3.1617271067906314</v>
          </cell>
          <cell r="H9">
            <v>24.209568223302345</v>
          </cell>
          <cell r="I9">
            <v>18.419136446604686</v>
          </cell>
          <cell r="J9">
            <v>5.7904317766976581</v>
          </cell>
          <cell r="K9">
            <v>18.419136446604686</v>
          </cell>
          <cell r="L9">
            <v>14.209568223302343</v>
          </cell>
          <cell r="M9">
            <v>10</v>
          </cell>
          <cell r="N9">
            <v>0</v>
          </cell>
          <cell r="O9">
            <v>0</v>
          </cell>
          <cell r="P9">
            <v>5.7904317766976581</v>
          </cell>
          <cell r="Q9">
            <v>100</v>
          </cell>
          <cell r="R9" t="str">
            <v>Darbo laikas (vadovybės įvertis), proc.</v>
          </cell>
        </row>
        <row r="10">
          <cell r="Q10">
            <v>0</v>
          </cell>
          <cell r="R10" t="str">
            <v xml:space="preserve">, </v>
          </cell>
        </row>
        <row r="11">
          <cell r="Q11">
            <v>0</v>
          </cell>
          <cell r="R11" t="str">
            <v xml:space="preserve">, </v>
          </cell>
        </row>
        <row r="12">
          <cell r="Q12">
            <v>0</v>
          </cell>
          <cell r="R12" t="str">
            <v xml:space="preserve">, </v>
          </cell>
        </row>
        <row r="19">
          <cell r="E19">
            <v>5133.1753321851465</v>
          </cell>
          <cell r="I19" t="str">
            <v>Tiesiogiai paslaugoms priskirto naudojamo turto buhalterinė įsigijimo vertė</v>
          </cell>
          <cell r="M19" t="str">
            <v>Eur</v>
          </cell>
          <cell r="O19" t="str">
            <v>Nusidėvėjimo (amortizacijos) sąnaudos</v>
          </cell>
        </row>
        <row r="20">
          <cell r="E20">
            <v>0</v>
          </cell>
          <cell r="I20" t="str">
            <v/>
          </cell>
          <cell r="M20" t="str">
            <v/>
          </cell>
          <cell r="O20" t="str">
            <v/>
          </cell>
        </row>
        <row r="21">
          <cell r="E21">
            <v>3259.57</v>
          </cell>
          <cell r="I21" t="str">
            <v>Tiesiogiai paslaugoms priskirto naudojamo turto buhalterinė įsigijimo vertė</v>
          </cell>
          <cell r="M21" t="str">
            <v>Eur</v>
          </cell>
          <cell r="O21" t="str">
            <v>Remonto medžiagų ir detalių  sąnaudos</v>
          </cell>
        </row>
        <row r="22">
          <cell r="E22">
            <v>881.4</v>
          </cell>
          <cell r="I22" t="str">
            <v>Tiesiogiai paslaugoms priskirto naudojamo turto buhalterinė įsigijimo vertė</v>
          </cell>
          <cell r="M22" t="str">
            <v>Eur</v>
          </cell>
          <cell r="O22" t="str">
            <v>Remonto ir aptarnavimo paslaugų pirkimo sąnaudos</v>
          </cell>
        </row>
        <row r="23">
          <cell r="E23">
            <v>0</v>
          </cell>
          <cell r="I23" t="str">
            <v>Tiesiogiai paslaugoms priskirto naudojamo turto buhalterinė įsigijimo vertė</v>
          </cell>
          <cell r="M23" t="str">
            <v>Eur</v>
          </cell>
          <cell r="O23" t="str">
            <v xml:space="preserve">   Metrologinės patikros sąnaudos</v>
          </cell>
        </row>
        <row r="24">
          <cell r="E24">
            <v>0</v>
          </cell>
          <cell r="I24" t="str">
            <v>Tiesiogiai paslaugoms priskirto naudojamo turto buhalterinė įsigijimo vertė</v>
          </cell>
          <cell r="M24" t="str">
            <v>Eur</v>
          </cell>
          <cell r="O24" t="str">
            <v xml:space="preserve">   Avarijų šalinimo sąnaudos</v>
          </cell>
        </row>
        <row r="25">
          <cell r="E25">
            <v>0</v>
          </cell>
          <cell r="I25" t="str">
            <v>Tiesiogiai paslaugoms priskirto naudojamo turto buhalterinė įsigijimo vertė</v>
          </cell>
          <cell r="M25" t="str">
            <v>Eur</v>
          </cell>
          <cell r="O25" t="str">
            <v xml:space="preserve">Kitos techninio aptarnavimo ir patikros (kėlimo mechanizmų, energetikos įrenginių) paslaugos </v>
          </cell>
        </row>
        <row r="26">
          <cell r="E26">
            <v>34801.449999999997</v>
          </cell>
          <cell r="I26" t="str">
            <v>Darbo laikas (vadovybės įvertis)</v>
          </cell>
          <cell r="M26" t="str">
            <v>proc.</v>
          </cell>
          <cell r="O26" t="str">
            <v xml:space="preserve">   Darbo užmokesčio sąnaudos</v>
          </cell>
        </row>
        <row r="27">
          <cell r="E27">
            <v>1081.72</v>
          </cell>
          <cell r="I27" t="str">
            <v>Darbo laikas (vadovybės įvertis)</v>
          </cell>
          <cell r="M27" t="str">
            <v>proc.</v>
          </cell>
          <cell r="O27" t="str">
            <v xml:space="preserve">   Darbdavio įmokų VSDFV ir kitų darbdavio įmokų VSDFV sąnaudos</v>
          </cell>
        </row>
        <row r="28">
          <cell r="E28">
            <v>0</v>
          </cell>
          <cell r="I28" t="str">
            <v>Darbo laikas (vadovybės įvertis)</v>
          </cell>
          <cell r="M28" t="str">
            <v>proc.</v>
          </cell>
          <cell r="O28" t="str">
            <v xml:space="preserve">   Darbo saugos sąnaudos</v>
          </cell>
        </row>
        <row r="29">
          <cell r="E29">
            <v>0</v>
          </cell>
          <cell r="I29" t="str">
            <v>Darbo laikas (vadovybės įvertis)</v>
          </cell>
          <cell r="M29" t="str">
            <v>proc.</v>
          </cell>
          <cell r="O29" t="str">
            <v xml:space="preserve">   Kitos personalo sąnaudos</v>
          </cell>
        </row>
        <row r="30">
          <cell r="E30">
            <v>0</v>
          </cell>
          <cell r="I30" t="str">
            <v>Darbo laikas (vadovybės įvertis)</v>
          </cell>
          <cell r="M30" t="str">
            <v>proc.</v>
          </cell>
          <cell r="O30" t="str">
            <v xml:space="preserve">   Kitos personalo sąnaudos</v>
          </cell>
        </row>
        <row r="31">
          <cell r="E31">
            <v>850.3</v>
          </cell>
          <cell r="I31" t="str">
            <v>Tiesiogiai paslaugoms priskirto naudojamo turto buhalterinė įsigijimo vertė</v>
          </cell>
          <cell r="M31" t="str">
            <v>Eur</v>
          </cell>
          <cell r="O31" t="str">
            <v>Elektros energija siurbliams,  orapūtėms, maišyklėms ir kitiems technologiniams įrenginiams</v>
          </cell>
        </row>
        <row r="32">
          <cell r="E32">
            <v>0</v>
          </cell>
          <cell r="I32" t="str">
            <v>Tiesiogiai paslaugoms priskirto naudojamo turto buhalterinė įsigijimo vertė</v>
          </cell>
          <cell r="M32" t="str">
            <v>Eur</v>
          </cell>
          <cell r="O32" t="str">
            <v>Patalpų šildymo, apšvietimo, vėdinimo ir eksploatacijos elektros energijos sąnaudos</v>
          </cell>
        </row>
        <row r="33">
          <cell r="E33">
            <v>805.36</v>
          </cell>
          <cell r="I33" t="str">
            <v>Tiesiogiai paslaugoms priskirto naudojamo turto buhalterinė įsigijimo vertė</v>
          </cell>
          <cell r="M33" t="str">
            <v>Eur</v>
          </cell>
          <cell r="O33" t="str">
            <v>Šilumos energijos patalpų šildymui sąnaudos</v>
          </cell>
        </row>
        <row r="34">
          <cell r="E34">
            <v>0</v>
          </cell>
          <cell r="I34" t="str">
            <v/>
          </cell>
          <cell r="M34" t="str">
            <v/>
          </cell>
          <cell r="O34" t="str">
            <v/>
          </cell>
        </row>
        <row r="35">
          <cell r="E35">
            <v>0</v>
          </cell>
          <cell r="I35" t="str">
            <v/>
          </cell>
          <cell r="M35" t="str">
            <v/>
          </cell>
          <cell r="O35" t="str">
            <v/>
          </cell>
        </row>
        <row r="36">
          <cell r="E36">
            <v>18349.59</v>
          </cell>
          <cell r="I36" t="str">
            <v>Tiesiogiai paslaugoms priskirto naudojamo turto buhalterinė įsigijimo vertė</v>
          </cell>
          <cell r="M36" t="str">
            <v>Eur</v>
          </cell>
          <cell r="O36" t="str">
            <v xml:space="preserve">Kuras mašinoms ir gamybiniam transportui (asenizacijos transporto priemonėms, transportui dumblui, vandeniui vežti, autobusams žmonėms vežti) </v>
          </cell>
        </row>
        <row r="37">
          <cell r="E37">
            <v>0</v>
          </cell>
          <cell r="I37" t="str">
            <v>Tiesiogiai paslaugoms priskirto naudojamo turto buhalterinė įsigijimo vertė</v>
          </cell>
          <cell r="M37" t="str">
            <v>Eur</v>
          </cell>
          <cell r="O37" t="str">
            <v>Kuras lengviesiems automobiliams</v>
          </cell>
        </row>
        <row r="38">
          <cell r="E38">
            <v>4068.63</v>
          </cell>
          <cell r="I38" t="str">
            <v>Tiesiogiai paslaugoms priskirto naudojamo turto buhalterinė įsigijimo vertė</v>
          </cell>
          <cell r="M38" t="str">
            <v>Eur</v>
          </cell>
          <cell r="O38" t="str">
            <v xml:space="preserve">   Transporto paslaugų pirkimo sąnaudos</v>
          </cell>
        </row>
        <row r="39">
          <cell r="E39">
            <v>0</v>
          </cell>
          <cell r="I39" t="str">
            <v>Tiesiogiai paslaugoms priskirto naudojamo turto buhalterinė įsigijimo vertė</v>
          </cell>
          <cell r="M39" t="str">
            <v>Eur</v>
          </cell>
          <cell r="O39" t="str">
            <v xml:space="preserve">   Laboratorinių tyrimų pirkimo sąnaudos</v>
          </cell>
        </row>
        <row r="40">
          <cell r="E40">
            <v>150.12</v>
          </cell>
          <cell r="I40" t="str">
            <v>Tiesiogiai paslaugoms priskirto naudojamo turto buhalterinė įsigijimo vertė</v>
          </cell>
          <cell r="M40" t="str">
            <v>Eur</v>
          </cell>
          <cell r="O40" t="str">
            <v>Draudimo sąnaudos</v>
          </cell>
        </row>
        <row r="41">
          <cell r="E41">
            <v>0</v>
          </cell>
          <cell r="I41" t="str">
            <v>Tiesiogiai paslaugoms priskirto naudojamo turto buhalterinė įsigijimo vertė</v>
          </cell>
          <cell r="M41" t="str">
            <v>Eur</v>
          </cell>
          <cell r="O41" t="str">
            <v xml:space="preserve">   Banko paslaugų (komisinių) sąnaudos			</v>
          </cell>
        </row>
        <row r="42">
          <cell r="E42">
            <v>0</v>
          </cell>
          <cell r="I42" t="str">
            <v>Tiesiogiai paslaugoms priskirto naudojamo turto buhalterinė įsigijimo vertė</v>
          </cell>
          <cell r="M42" t="str">
            <v>Eur</v>
          </cell>
          <cell r="O42" t="str">
            <v xml:space="preserve">   Ryšių paslaugų sąnaudos			</v>
          </cell>
        </row>
        <row r="43">
          <cell r="E43">
            <v>0</v>
          </cell>
          <cell r="I43" t="str">
            <v>Tiesiogiai paslaugoms priskirto naudojamo turto buhalterinė įsigijimo vertė</v>
          </cell>
          <cell r="M43" t="str">
            <v>Eur</v>
          </cell>
          <cell r="O43" t="str">
            <v xml:space="preserve">   Teisinių paslaugų pirkimo sąnaudos</v>
          </cell>
        </row>
        <row r="44">
          <cell r="E44">
            <v>0</v>
          </cell>
          <cell r="I44" t="str">
            <v>Tiesiogiai paslaugoms priskirto naudojamo turto buhalterinė įsigijimo vertė</v>
          </cell>
          <cell r="M44" t="str">
            <v>Eur</v>
          </cell>
          <cell r="O44" t="str">
            <v xml:space="preserve">   Įmokų administravimo paslaugų sąnaudos</v>
          </cell>
        </row>
        <row r="45">
          <cell r="E45">
            <v>0</v>
          </cell>
          <cell r="I45" t="str">
            <v>Tiesiogiai paslaugoms priskirto naudojamo turto buhalterinė įsigijimo vertė</v>
          </cell>
          <cell r="M45" t="str">
            <v>Eur</v>
          </cell>
          <cell r="O45" t="str">
            <v>Kitų paslaugų   pirkimo sąnaudos</v>
          </cell>
        </row>
        <row r="46">
          <cell r="E46">
            <v>0</v>
          </cell>
          <cell r="I46" t="str">
            <v>Tiesiogiai paslaugoms priskirto naudojamo turto buhalterinė įsigijimo vertė</v>
          </cell>
          <cell r="M46" t="str">
            <v>Eur</v>
          </cell>
          <cell r="O46" t="str">
            <v xml:space="preserve">   Patalpų priežiūros paslaugų pirkimo sąnaudos</v>
          </cell>
        </row>
        <row r="47">
          <cell r="E47">
            <v>0</v>
          </cell>
          <cell r="I47" t="str">
            <v>Tiesiogiai paslaugoms priskirto naudojamo turto buhalterinė įsigijimo vertė</v>
          </cell>
          <cell r="M47" t="str">
            <v>Eur</v>
          </cell>
          <cell r="O47" t="str">
            <v xml:space="preserve">   Org. inventoriaus aptarnavimo, remonto paslaugų pirkimo sąnaudos		</v>
          </cell>
        </row>
        <row r="48">
          <cell r="E48">
            <v>886.09</v>
          </cell>
          <cell r="I48" t="str">
            <v>Tiesiogiai paslaugoms priskirto naudojamo turto buhalterinė įsigijimo vertė</v>
          </cell>
          <cell r="M48" t="str">
            <v>Eur</v>
          </cell>
          <cell r="O48" t="str">
            <v>Kitų paslaugų   pirkimo sąnaudos</v>
          </cell>
        </row>
        <row r="49">
          <cell r="E49">
            <v>0</v>
          </cell>
          <cell r="I49" t="str">
            <v>Tiesiogiai paslaugoms priskirto naudojamo turto buhalterinė įsigijimo vertė</v>
          </cell>
          <cell r="M49" t="str">
            <v>Eur</v>
          </cell>
          <cell r="O49" t="str">
            <v xml:space="preserve">   Konsultacinių paslaugų pirkimo sąnaudos			</v>
          </cell>
        </row>
        <row r="50">
          <cell r="E50">
            <v>0</v>
          </cell>
          <cell r="I50" t="str">
            <v>Tiesiogiai paslaugoms priskirto naudojamo turto buhalterinė įsigijimo vertė</v>
          </cell>
          <cell r="M50" t="str">
            <v>Eur</v>
          </cell>
          <cell r="O50" t="str">
            <v xml:space="preserve">   Apskaitos ir audito paslaugų pirkimo sąnaudos</v>
          </cell>
        </row>
        <row r="51">
          <cell r="E51">
            <v>0</v>
          </cell>
          <cell r="I51" t="str">
            <v/>
          </cell>
          <cell r="M51" t="str">
            <v/>
          </cell>
          <cell r="O51" t="str">
            <v/>
          </cell>
        </row>
        <row r="52">
          <cell r="E52">
            <v>0</v>
          </cell>
          <cell r="I52" t="str">
            <v/>
          </cell>
          <cell r="M52" t="str">
            <v/>
          </cell>
          <cell r="O52" t="str">
            <v/>
          </cell>
        </row>
        <row r="53">
          <cell r="E53">
            <v>0</v>
          </cell>
          <cell r="I53" t="str">
            <v>Tiesiogiai paslaugoms priskirto naudojamo turto buhalterinė įsigijimo vertė</v>
          </cell>
          <cell r="M53" t="str">
            <v>Eur</v>
          </cell>
          <cell r="O53" t="str">
            <v xml:space="preserve">  Kanceliarinės sąnaudos			</v>
          </cell>
        </row>
        <row r="54">
          <cell r="E54">
            <v>0</v>
          </cell>
          <cell r="I54" t="str">
            <v>Tiesiogiai paslaugoms priskirto naudojamo turto buhalterinė įsigijimo vertė</v>
          </cell>
          <cell r="M54" t="str">
            <v>Eur</v>
          </cell>
          <cell r="O54" t="str">
            <v>Rinkodaros ir pardavimų sąnaudos</v>
          </cell>
        </row>
        <row r="55">
          <cell r="E55">
            <v>0</v>
          </cell>
          <cell r="I55" t="str">
            <v>Tiesiogiai paslaugoms priskirto naudojamo turto buhalterinė įsigijimo vertė</v>
          </cell>
          <cell r="M55" t="str">
            <v>Eur</v>
          </cell>
          <cell r="O55" t="str">
            <v xml:space="preserve">   Vartotojų informavimo paslaugų pirkimo sąnaudos</v>
          </cell>
        </row>
        <row r="56">
          <cell r="E56">
            <v>0</v>
          </cell>
          <cell r="I56" t="str">
            <v>Tiesiogiai paslaugoms priskirto naudojamo turto buhalterinė įsigijimo vertė</v>
          </cell>
          <cell r="M56" t="str">
            <v>Eur</v>
          </cell>
          <cell r="O56" t="str">
            <v>Rinkodaros ir pardavimų sąnaudos</v>
          </cell>
        </row>
        <row r="57">
          <cell r="E57">
            <v>6481.26</v>
          </cell>
          <cell r="I57" t="str">
            <v>Tiesiogiai paslaugoms priskirto naudojamo turto buhalterinė įsigijimo vertė</v>
          </cell>
          <cell r="M57" t="str">
            <v>Eur</v>
          </cell>
          <cell r="O57" t="str">
            <v xml:space="preserve">   Kitos administravimo sąnaudos.</v>
          </cell>
        </row>
        <row r="58">
          <cell r="E58">
            <v>0</v>
          </cell>
          <cell r="I58" t="str">
            <v>Tiesiogiai paslaugoms priskirto naudojamo turto buhalterinė įsigijimo vertė</v>
          </cell>
          <cell r="M58" t="str">
            <v>Eur</v>
          </cell>
          <cell r="O58" t="str">
            <v xml:space="preserve">   Pašto, pasiuntinių paslaugų sąnaudos			</v>
          </cell>
        </row>
        <row r="59">
          <cell r="E59">
            <v>0</v>
          </cell>
          <cell r="I59" t="str">
            <v>Tiesiogiai paslaugoms priskirto naudojamo turto buhalterinė įsigijimo vertė</v>
          </cell>
          <cell r="M59" t="str">
            <v>Eur</v>
          </cell>
          <cell r="O59" t="str">
            <v xml:space="preserve">   Profesinės literatūros, spaudos sąnaudos			</v>
          </cell>
        </row>
        <row r="60">
          <cell r="E60">
            <v>0</v>
          </cell>
          <cell r="I60" t="str">
            <v>Tiesiogiai paslaugoms priskirto naudojamo turto buhalterinė įsigijimo vertė</v>
          </cell>
          <cell r="M60" t="str">
            <v>Eur</v>
          </cell>
          <cell r="O60" t="str">
            <v xml:space="preserve">   Žyminio mokesčio sąnaudos			</v>
          </cell>
        </row>
        <row r="61">
          <cell r="E61">
            <v>0</v>
          </cell>
          <cell r="I61" t="str">
            <v>Tiesiogiai paslaugoms priskirto naudojamo turto buhalterinė įsigijimo vertė</v>
          </cell>
          <cell r="M61" t="str">
            <v>Eur</v>
          </cell>
          <cell r="O61" t="str">
            <v xml:space="preserve">   Turto nuomos sąnaudos</v>
          </cell>
        </row>
        <row r="62">
          <cell r="E62">
            <v>0</v>
          </cell>
          <cell r="I62" t="str">
            <v>Tiesiogiai paslaugoms priskirto naudojamo turto buhalterinė įsigijimo vertė</v>
          </cell>
          <cell r="M62" t="str">
            <v>Eur</v>
          </cell>
          <cell r="O62" t="str">
            <v>Kitos pastoviosios sąnaudos</v>
          </cell>
        </row>
        <row r="63">
          <cell r="E63">
            <v>0</v>
          </cell>
          <cell r="I63" t="str">
            <v>Tiesiogiai paslaugoms priskirto naudojamo turto buhalterinė įsigijimo vertė</v>
          </cell>
          <cell r="M63" t="str">
            <v>Eur</v>
          </cell>
          <cell r="O63" t="str">
            <v>Kitos kintamosios sąnaudos</v>
          </cell>
        </row>
        <row r="64">
          <cell r="E64">
            <v>0</v>
          </cell>
          <cell r="I64" t="str">
            <v>Tiesiogiai paslaugoms priskirto naudojamo turto buhalterinė įsigijimo vertė</v>
          </cell>
          <cell r="M64" t="str">
            <v>Eur</v>
          </cell>
          <cell r="O64" t="str">
            <v xml:space="preserve">   Kitos finansinės sąnaudos</v>
          </cell>
        </row>
        <row r="65">
          <cell r="E65">
            <v>0</v>
          </cell>
          <cell r="I65" t="str">
            <v/>
          </cell>
          <cell r="M65" t="str">
            <v/>
          </cell>
          <cell r="O65" t="str">
            <v/>
          </cell>
        </row>
        <row r="66">
          <cell r="E66">
            <v>0</v>
          </cell>
          <cell r="I66" t="str">
            <v/>
          </cell>
          <cell r="M66" t="str">
            <v/>
          </cell>
          <cell r="O66" t="str">
            <v/>
          </cell>
        </row>
        <row r="67">
          <cell r="E67">
            <v>0</v>
          </cell>
          <cell r="I67" t="str">
            <v>Tiesiogiai paslaugoms priskirto naudojamo turto buhalterinė įsigijimo vertė</v>
          </cell>
          <cell r="M67" t="str">
            <v>Eur</v>
          </cell>
          <cell r="O67" t="str">
            <v xml:space="preserve">   Nekilnojamojo turto mokesčio sąnaudos</v>
          </cell>
        </row>
        <row r="68">
          <cell r="E68">
            <v>0</v>
          </cell>
          <cell r="I68" t="str">
            <v>Tiesiogiai paslaugoms priskirto naudojamo turto buhalterinė įsigijimo vertė</v>
          </cell>
          <cell r="M68" t="str">
            <v>Eur</v>
          </cell>
          <cell r="O68" t="str">
            <v xml:space="preserve">   Žemės nuomos mokesčio sąnaudos</v>
          </cell>
        </row>
        <row r="69">
          <cell r="E69">
            <v>0</v>
          </cell>
          <cell r="I69" t="str">
            <v/>
          </cell>
          <cell r="M69" t="str">
            <v/>
          </cell>
          <cell r="O69" t="str">
            <v/>
          </cell>
        </row>
        <row r="70">
          <cell r="E70">
            <v>0</v>
          </cell>
          <cell r="I70" t="str">
            <v>Tiesiogiai paslaugoms priskirto naudojamo turto buhalterinė įsigijimo vertė</v>
          </cell>
          <cell r="M70" t="str">
            <v>Eur</v>
          </cell>
          <cell r="O70" t="str">
            <v xml:space="preserve">   Kitų mokesčių sąnaudos</v>
          </cell>
        </row>
      </sheetData>
      <sheetData sheetId="34"/>
      <sheetData sheetId="35">
        <row r="4">
          <cell r="E4" t="str">
            <v xml:space="preserve">vyr. indžinierius </v>
          </cell>
          <cell r="F4">
            <v>0.68056246888999505</v>
          </cell>
          <cell r="G4" t="str">
            <v>Bendrosios sąnaudos</v>
          </cell>
        </row>
        <row r="5">
          <cell r="E5" t="str">
            <v xml:space="preserve">vyr. indžinierius </v>
          </cell>
          <cell r="F5">
            <v>0.36523145843703336</v>
          </cell>
          <cell r="G5" t="str">
            <v>V.Nereguliuojama</v>
          </cell>
        </row>
        <row r="6">
          <cell r="E6" t="str">
            <v>buhalterė - ekonomistė</v>
          </cell>
          <cell r="F6">
            <v>0.3096067695370831</v>
          </cell>
          <cell r="G6" t="str">
            <v>Bendrosios sąnaudos</v>
          </cell>
        </row>
        <row r="7">
          <cell r="E7" t="str">
            <v xml:space="preserve">direktorius </v>
          </cell>
          <cell r="F7">
            <v>0.9800895968143355</v>
          </cell>
          <cell r="G7" t="str">
            <v>Bendrosios sąnaudos</v>
          </cell>
        </row>
        <row r="8">
          <cell r="E8" t="str">
            <v xml:space="preserve">viresnysis kontrolierius </v>
          </cell>
          <cell r="F8">
            <v>0.97212543554006969</v>
          </cell>
          <cell r="G8" t="str">
            <v>Bendrosios sąnaudos</v>
          </cell>
        </row>
        <row r="9">
          <cell r="E9" t="str">
            <v>administratorė - sekretorė</v>
          </cell>
          <cell r="F9">
            <v>0.94823295171727229</v>
          </cell>
          <cell r="G9" t="str">
            <v>Bendrosios sąnaudos</v>
          </cell>
        </row>
        <row r="10">
          <cell r="E10" t="str">
            <v xml:space="preserve">vyr. finansininkė </v>
          </cell>
          <cell r="F10">
            <v>0.78959681433549034</v>
          </cell>
          <cell r="G10" t="str">
            <v>Bendrosios sąnaudos</v>
          </cell>
        </row>
        <row r="11">
          <cell r="E11" t="str">
            <v xml:space="preserve">vyr. finansininkė </v>
          </cell>
          <cell r="F11">
            <v>0.16660029865604778</v>
          </cell>
          <cell r="G11" t="str">
            <v>V.Nereguliuojama</v>
          </cell>
        </row>
        <row r="12">
          <cell r="E12" t="str">
            <v>kontrolierė</v>
          </cell>
          <cell r="F12">
            <v>1</v>
          </cell>
          <cell r="G12" t="str">
            <v>Bendrosios sąnaudos</v>
          </cell>
        </row>
        <row r="13">
          <cell r="E13" t="str">
            <v>buhalterė - ekonomistė</v>
          </cell>
          <cell r="F13">
            <v>0.92832254853160778</v>
          </cell>
          <cell r="G13" t="str">
            <v>Bendrosios sąnaudos</v>
          </cell>
        </row>
        <row r="14">
          <cell r="E14" t="str">
            <v xml:space="preserve">kontrolierius - šaltkalvis </v>
          </cell>
          <cell r="F14">
            <v>0.79392732702837232</v>
          </cell>
          <cell r="G14" t="str">
            <v>I.Apskaitos veikla</v>
          </cell>
        </row>
        <row r="15">
          <cell r="E15" t="str">
            <v xml:space="preserve">kontrolierius - šaltkalvis </v>
          </cell>
          <cell r="F15">
            <v>0.9800895968143355</v>
          </cell>
          <cell r="G15" t="str">
            <v>I.Apskaitos veikla</v>
          </cell>
        </row>
        <row r="16">
          <cell r="E16" t="str">
            <v>ekskavatorininkas - šaltkalvis</v>
          </cell>
          <cell r="F16">
            <v>0.94549527127924338</v>
          </cell>
          <cell r="G16" t="str">
            <v>II.Pristatymas</v>
          </cell>
        </row>
        <row r="17">
          <cell r="E17" t="str">
            <v>suvirintojas - remontininkas</v>
          </cell>
          <cell r="F17">
            <v>0.96341463414634143</v>
          </cell>
          <cell r="G17" t="str">
            <v>II.Pristatymas</v>
          </cell>
        </row>
        <row r="18">
          <cell r="E18" t="str">
            <v>IT specialistas - elekrikas</v>
          </cell>
          <cell r="F18">
            <v>1.0355898456943753</v>
          </cell>
          <cell r="G18" t="str">
            <v>Netiesioginės sąnaudos</v>
          </cell>
        </row>
        <row r="19">
          <cell r="E19" t="str">
            <v xml:space="preserve">šaltkalvis - remontininkas </v>
          </cell>
          <cell r="F19">
            <v>0.50559980089596812</v>
          </cell>
          <cell r="G19" t="str">
            <v>II.Gavyba</v>
          </cell>
        </row>
        <row r="20">
          <cell r="E20" t="str">
            <v xml:space="preserve">šaltkalvis - remontininkas </v>
          </cell>
          <cell r="F20">
            <v>0.50559980089596812</v>
          </cell>
          <cell r="G20" t="str">
            <v>II.Ruošimas</v>
          </cell>
        </row>
        <row r="21">
          <cell r="E21" t="str">
            <v>ekskavatorininkas - šaltkalvis</v>
          </cell>
          <cell r="F21">
            <v>1.0104529616724738</v>
          </cell>
          <cell r="G21" t="str">
            <v>II.Pristatymas</v>
          </cell>
        </row>
        <row r="22">
          <cell r="E22" t="str">
            <v xml:space="preserve">šaltkalvis - remontininkas </v>
          </cell>
          <cell r="F22">
            <v>0.98656047784967649</v>
          </cell>
          <cell r="G22" t="str">
            <v>III.Pav.nuotekos</v>
          </cell>
        </row>
        <row r="23">
          <cell r="E23" t="str">
            <v>valytoja</v>
          </cell>
          <cell r="F23">
            <v>0.75</v>
          </cell>
          <cell r="G23" t="str">
            <v>Netiesioginės sąnaudos</v>
          </cell>
        </row>
        <row r="24">
          <cell r="E24" t="str">
            <v xml:space="preserve">operatorius </v>
          </cell>
          <cell r="F24">
            <v>1.0233947237431558</v>
          </cell>
          <cell r="G24" t="str">
            <v>III.Dumblas</v>
          </cell>
        </row>
        <row r="25">
          <cell r="E25" t="str">
            <v xml:space="preserve">operatorius </v>
          </cell>
          <cell r="F25">
            <v>1.0671976107516177</v>
          </cell>
          <cell r="G25" t="str">
            <v>III.Valymas</v>
          </cell>
        </row>
        <row r="26">
          <cell r="E26" t="str">
            <v xml:space="preserve">vairuotojas - šaltkalvis </v>
          </cell>
          <cell r="F26">
            <v>0.30380786460925802</v>
          </cell>
          <cell r="G26" t="str">
            <v>III.Surinkimas</v>
          </cell>
        </row>
        <row r="27">
          <cell r="E27" t="str">
            <v xml:space="preserve">operatorius </v>
          </cell>
          <cell r="F27">
            <v>0.91986062717770034</v>
          </cell>
          <cell r="G27" t="str">
            <v>III.Valymas</v>
          </cell>
        </row>
        <row r="28">
          <cell r="E28" t="str">
            <v>ekologas</v>
          </cell>
          <cell r="F28">
            <v>0.34917869586859135</v>
          </cell>
          <cell r="G28" t="str">
            <v>III.Valymas</v>
          </cell>
        </row>
        <row r="29">
          <cell r="E29" t="str">
            <v>ekologas</v>
          </cell>
          <cell r="F29">
            <v>0.34917869586859135</v>
          </cell>
          <cell r="G29" t="str">
            <v>III.Surinkimas</v>
          </cell>
        </row>
        <row r="30">
          <cell r="E30" t="str">
            <v xml:space="preserve">šaltkalvis - remontininkas </v>
          </cell>
          <cell r="F30">
            <v>1.0104529616724738</v>
          </cell>
          <cell r="G30" t="str">
            <v>III.Surinkimas</v>
          </cell>
        </row>
        <row r="31">
          <cell r="E31" t="str">
            <v xml:space="preserve">operatorius </v>
          </cell>
          <cell r="F31">
            <v>1.095072175211548</v>
          </cell>
          <cell r="G31" t="str">
            <v>III.Valymas</v>
          </cell>
        </row>
        <row r="32">
          <cell r="E32" t="str">
            <v xml:space="preserve">operatorius </v>
          </cell>
          <cell r="F32">
            <v>1.050024888003982</v>
          </cell>
          <cell r="G32" t="str">
            <v>III.Pav.nuotekos</v>
          </cell>
        </row>
        <row r="33">
          <cell r="E33" t="str">
            <v xml:space="preserve">vairuotojas - šaltkalvis </v>
          </cell>
          <cell r="F33">
            <v>1.0186660029865604</v>
          </cell>
          <cell r="G33" t="str">
            <v>III.Surinkimas</v>
          </cell>
        </row>
        <row r="34">
          <cell r="E34" t="str">
            <v xml:space="preserve">santechnikas </v>
          </cell>
          <cell r="F34">
            <v>0.65555002488800396</v>
          </cell>
          <cell r="G34" t="str">
            <v>III.Surinkimas</v>
          </cell>
        </row>
        <row r="35">
          <cell r="E35" t="str">
            <v>elektrikas</v>
          </cell>
          <cell r="F35">
            <v>1.0189148830263812</v>
          </cell>
          <cell r="G35" t="str">
            <v>Netiesioginės sąnaudos</v>
          </cell>
        </row>
        <row r="36">
          <cell r="E36" t="str">
            <v>ekologas</v>
          </cell>
          <cell r="F36">
            <v>0.22025883524141363</v>
          </cell>
          <cell r="G36" t="str">
            <v>III.Valymas</v>
          </cell>
        </row>
        <row r="37">
          <cell r="E37" t="str">
            <v>ekologas</v>
          </cell>
          <cell r="F37">
            <v>0.22025883524141363</v>
          </cell>
          <cell r="G37" t="str">
            <v>III.Surinkimas</v>
          </cell>
        </row>
        <row r="38">
          <cell r="E38" t="str">
            <v xml:space="preserve">HSC kasininkė </v>
          </cell>
          <cell r="F38">
            <v>0.70333499253359877</v>
          </cell>
          <cell r="G38" t="str">
            <v>V.Nereguliuojama</v>
          </cell>
        </row>
        <row r="39">
          <cell r="E39" t="str">
            <v xml:space="preserve">HSC kūrikas </v>
          </cell>
          <cell r="F39">
            <v>0.67794922847187655</v>
          </cell>
          <cell r="G39" t="str">
            <v>V.Nereguliuojama</v>
          </cell>
        </row>
        <row r="40">
          <cell r="E40" t="str">
            <v>HSC valytoja</v>
          </cell>
          <cell r="F40">
            <v>0.44549527127924343</v>
          </cell>
          <cell r="G40" t="str">
            <v>V.Nereguliuojama</v>
          </cell>
        </row>
        <row r="41">
          <cell r="E41" t="str">
            <v>HSC baseino instruktorė</v>
          </cell>
          <cell r="F41">
            <v>0.81284221005475366</v>
          </cell>
          <cell r="G41" t="str">
            <v>V.Nereguliuojama</v>
          </cell>
        </row>
        <row r="42">
          <cell r="E42" t="str">
            <v xml:space="preserve">HSC kūrikas </v>
          </cell>
          <cell r="F42">
            <v>3.7332005973120953E-2</v>
          </cell>
          <cell r="G42" t="str">
            <v>V.Nereguliuojama</v>
          </cell>
        </row>
        <row r="43">
          <cell r="E43" t="str">
            <v xml:space="preserve">vairuotojas - šaltkalvis </v>
          </cell>
          <cell r="F43">
            <v>0.70888501742160204</v>
          </cell>
          <cell r="G43" t="str">
            <v>V.Nereguliuojama</v>
          </cell>
        </row>
      </sheetData>
      <sheetData sheetId="36"/>
      <sheetData sheetId="37"/>
      <sheetData sheetId="38"/>
      <sheetData sheetId="39">
        <row r="12">
          <cell r="E12">
            <v>-134073.76999999999</v>
          </cell>
          <cell r="F12">
            <v>129431.79337019291</v>
          </cell>
        </row>
        <row r="23">
          <cell r="A23" t="str">
            <v>K1</v>
          </cell>
          <cell r="B23" t="str">
            <v>INMT buhalterinio nusidėvėjimo eliminavimas</v>
          </cell>
        </row>
        <row r="24">
          <cell r="A24" t="str">
            <v>K2</v>
          </cell>
          <cell r="B24" t="str">
            <v>INMT perskaičiuoto nusidėvėjimo sąnaudų įkėlimas</v>
          </cell>
        </row>
        <row r="25">
          <cell r="A25" t="str">
            <v>K3</v>
          </cell>
          <cell r="B25" t="str">
            <v>Perskirstytos elektros energijos sąnaudos pagal kWh dėl Aprašo nuostatų pasikeitimo</v>
          </cell>
        </row>
        <row r="26">
          <cell r="A26" t="str">
            <v>K4</v>
          </cell>
          <cell r="B26" t="str">
            <v>Perskirstytos VERT mokesčių sąnaudos pagal praėjusio ataskaitinio laikotarpio pajamas, nuo kurių jis buvo apskaičiuotas</v>
          </cell>
        </row>
        <row r="27">
          <cell r="A27" t="str">
            <v>K5</v>
          </cell>
        </row>
        <row r="28">
          <cell r="A28" t="str">
            <v>K6</v>
          </cell>
        </row>
        <row r="29">
          <cell r="A29" t="str">
            <v>K7</v>
          </cell>
        </row>
        <row r="30">
          <cell r="A30" t="str">
            <v>K8</v>
          </cell>
        </row>
        <row r="31">
          <cell r="A31" t="str">
            <v>K9</v>
          </cell>
        </row>
        <row r="32">
          <cell r="A32" t="str">
            <v>K10</v>
          </cell>
        </row>
        <row r="33">
          <cell r="A33" t="str">
            <v>K11</v>
          </cell>
        </row>
        <row r="34">
          <cell r="A34" t="str">
            <v>K12</v>
          </cell>
        </row>
        <row r="35">
          <cell r="A35" t="str">
            <v>K13</v>
          </cell>
        </row>
        <row r="36">
          <cell r="A36" t="str">
            <v>K14</v>
          </cell>
        </row>
        <row r="37">
          <cell r="A37" t="str">
            <v>K15</v>
          </cell>
        </row>
      </sheetData>
      <sheetData sheetId="40"/>
      <sheetData sheetId="41">
        <row r="4">
          <cell r="G4" t="str">
            <v>I.Apskaitos veikla</v>
          </cell>
          <cell r="H4" t="str">
            <v>II.Gavyba</v>
          </cell>
          <cell r="I4" t="str">
            <v>II.Ruošimas</v>
          </cell>
          <cell r="J4" t="str">
            <v>II.Pristatymas</v>
          </cell>
          <cell r="K4" t="str">
            <v>III.Surinkimas</v>
          </cell>
          <cell r="L4" t="str">
            <v>III.Valymas</v>
          </cell>
          <cell r="M4" t="str">
            <v>III.Dumblas</v>
          </cell>
          <cell r="N4" t="str">
            <v>III.Pav.nuotekos</v>
          </cell>
          <cell r="O4" t="str">
            <v>IV.Kita_reguliuojama</v>
          </cell>
          <cell r="P4" t="str">
            <v>V.Nereguliuojama</v>
          </cell>
          <cell r="Q4" t="str">
            <v>Netiesioginės sąnaudos</v>
          </cell>
          <cell r="R4" t="str">
            <v>Bendrosios sąnaudos</v>
          </cell>
        </row>
        <row r="5">
          <cell r="D5" t="str">
            <v>PASKIRSTOMOSIOS SĄNAUDOS</v>
          </cell>
          <cell r="E5" t="str">
            <v>A1.Ilgalaikio turto nusidėvėjimas</v>
          </cell>
          <cell r="F5">
            <v>8442.0400000000009</v>
          </cell>
          <cell r="G5">
            <v>0</v>
          </cell>
          <cell r="H5">
            <v>8442.0400000000009</v>
          </cell>
          <cell r="I5">
            <v>0</v>
          </cell>
          <cell r="J5">
            <v>0</v>
          </cell>
          <cell r="K5">
            <v>0</v>
          </cell>
          <cell r="L5">
            <v>0</v>
          </cell>
          <cell r="M5">
            <v>0</v>
          </cell>
          <cell r="N5">
            <v>0</v>
          </cell>
          <cell r="O5">
            <v>0</v>
          </cell>
          <cell r="P5">
            <v>0</v>
          </cell>
          <cell r="Q5">
            <v>0</v>
          </cell>
          <cell r="R5">
            <v>0</v>
          </cell>
        </row>
        <row r="6">
          <cell r="D6" t="str">
            <v>PASKIRSTOMOSIOS SĄNAUDOS</v>
          </cell>
          <cell r="E6" t="str">
            <v>A1.Ilgalaikio turto nusidėvėjimas</v>
          </cell>
          <cell r="F6">
            <v>5469.65</v>
          </cell>
          <cell r="G6">
            <v>0</v>
          </cell>
          <cell r="H6">
            <v>0</v>
          </cell>
          <cell r="I6">
            <v>5469.65</v>
          </cell>
          <cell r="J6">
            <v>0</v>
          </cell>
          <cell r="K6">
            <v>0</v>
          </cell>
          <cell r="L6">
            <v>0</v>
          </cell>
          <cell r="M6">
            <v>0</v>
          </cell>
          <cell r="N6">
            <v>0</v>
          </cell>
          <cell r="O6">
            <v>0</v>
          </cell>
          <cell r="P6">
            <v>0</v>
          </cell>
          <cell r="Q6">
            <v>0</v>
          </cell>
          <cell r="R6">
            <v>0</v>
          </cell>
        </row>
        <row r="7">
          <cell r="D7" t="str">
            <v>PASKIRSTOMOSIOS SĄNAUDOS</v>
          </cell>
          <cell r="E7" t="str">
            <v>A1.Ilgalaikio turto nusidėvėjimas</v>
          </cell>
          <cell r="F7">
            <v>33494.19</v>
          </cell>
          <cell r="G7">
            <v>0</v>
          </cell>
          <cell r="H7">
            <v>0</v>
          </cell>
          <cell r="I7">
            <v>0</v>
          </cell>
          <cell r="J7">
            <v>33494.19</v>
          </cell>
          <cell r="K7">
            <v>0</v>
          </cell>
          <cell r="L7">
            <v>0</v>
          </cell>
          <cell r="M7">
            <v>0</v>
          </cell>
          <cell r="N7">
            <v>0</v>
          </cell>
          <cell r="O7">
            <v>0</v>
          </cell>
          <cell r="P7">
            <v>0</v>
          </cell>
          <cell r="Q7">
            <v>0</v>
          </cell>
          <cell r="R7">
            <v>0</v>
          </cell>
        </row>
        <row r="8">
          <cell r="D8" t="str">
            <v>PASKIRSTOMOSIOS SĄNAUDOS</v>
          </cell>
          <cell r="E8" t="str">
            <v>A1.Ilgalaikio turto nusidėvėjimas</v>
          </cell>
          <cell r="F8">
            <v>67380.509999999995</v>
          </cell>
          <cell r="G8">
            <v>0</v>
          </cell>
          <cell r="H8">
            <v>0</v>
          </cell>
          <cell r="I8">
            <v>0</v>
          </cell>
          <cell r="J8">
            <v>0</v>
          </cell>
          <cell r="K8">
            <v>67380.509999999995</v>
          </cell>
          <cell r="L8">
            <v>0</v>
          </cell>
          <cell r="M8">
            <v>0</v>
          </cell>
          <cell r="N8">
            <v>0</v>
          </cell>
          <cell r="O8">
            <v>0</v>
          </cell>
          <cell r="P8">
            <v>0</v>
          </cell>
          <cell r="Q8">
            <v>0</v>
          </cell>
          <cell r="R8">
            <v>0</v>
          </cell>
        </row>
        <row r="9">
          <cell r="D9" t="str">
            <v>PASKIRSTOMOSIOS SĄNAUDOS</v>
          </cell>
          <cell r="E9" t="str">
            <v>A1.Ilgalaikio turto nusidėvėjimas</v>
          </cell>
          <cell r="F9">
            <v>5995.3</v>
          </cell>
          <cell r="G9">
            <v>0</v>
          </cell>
          <cell r="H9">
            <v>0</v>
          </cell>
          <cell r="I9">
            <v>0</v>
          </cell>
          <cell r="J9">
            <v>0</v>
          </cell>
          <cell r="K9">
            <v>0</v>
          </cell>
          <cell r="L9">
            <v>5995.3</v>
          </cell>
          <cell r="M9">
            <v>0</v>
          </cell>
          <cell r="N9">
            <v>0</v>
          </cell>
          <cell r="O9">
            <v>0</v>
          </cell>
          <cell r="P9">
            <v>0</v>
          </cell>
          <cell r="Q9">
            <v>0</v>
          </cell>
          <cell r="R9">
            <v>0</v>
          </cell>
        </row>
        <row r="10">
          <cell r="D10" t="str">
            <v>PASKIRSTOMOSIOS SĄNAUDOS</v>
          </cell>
          <cell r="E10" t="str">
            <v>A1.Ilgalaikio turto nusidėvėjimas</v>
          </cell>
          <cell r="F10">
            <v>1480.65</v>
          </cell>
          <cell r="G10">
            <v>0</v>
          </cell>
          <cell r="H10">
            <v>0</v>
          </cell>
          <cell r="I10">
            <v>0</v>
          </cell>
          <cell r="J10">
            <v>0</v>
          </cell>
          <cell r="K10">
            <v>0</v>
          </cell>
          <cell r="L10">
            <v>0</v>
          </cell>
          <cell r="M10">
            <v>1480.65</v>
          </cell>
          <cell r="N10">
            <v>0</v>
          </cell>
          <cell r="O10">
            <v>0</v>
          </cell>
          <cell r="P10">
            <v>0</v>
          </cell>
          <cell r="Q10">
            <v>0</v>
          </cell>
          <cell r="R10">
            <v>0</v>
          </cell>
        </row>
        <row r="11">
          <cell r="D11" t="str">
            <v>PASKIRSTOMOSIOS SĄNAUDOS</v>
          </cell>
          <cell r="E11" t="str">
            <v>D1.Technologinės medžiagos</v>
          </cell>
          <cell r="F11">
            <v>-0.25</v>
          </cell>
          <cell r="G11">
            <v>0</v>
          </cell>
          <cell r="H11">
            <v>0</v>
          </cell>
          <cell r="I11">
            <v>-0.25</v>
          </cell>
          <cell r="J11">
            <v>0</v>
          </cell>
          <cell r="K11">
            <v>0</v>
          </cell>
          <cell r="L11">
            <v>0</v>
          </cell>
          <cell r="M11">
            <v>0</v>
          </cell>
          <cell r="N11">
            <v>0</v>
          </cell>
          <cell r="O11">
            <v>0</v>
          </cell>
          <cell r="P11">
            <v>0</v>
          </cell>
          <cell r="Q11">
            <v>0</v>
          </cell>
          <cell r="R11">
            <v>0</v>
          </cell>
        </row>
        <row r="12">
          <cell r="D12" t="str">
            <v>PASKIRSTOMOSIOS SĄNAUDOS</v>
          </cell>
          <cell r="E12" t="str">
            <v>D1.Technologinės medžiagos</v>
          </cell>
          <cell r="F12">
            <v>165.29</v>
          </cell>
          <cell r="G12">
            <v>0</v>
          </cell>
          <cell r="H12">
            <v>0</v>
          </cell>
          <cell r="I12">
            <v>0</v>
          </cell>
          <cell r="J12">
            <v>165.29</v>
          </cell>
          <cell r="K12">
            <v>0</v>
          </cell>
          <cell r="L12">
            <v>0</v>
          </cell>
          <cell r="M12">
            <v>0</v>
          </cell>
          <cell r="N12">
            <v>0</v>
          </cell>
          <cell r="O12">
            <v>0</v>
          </cell>
          <cell r="P12">
            <v>0</v>
          </cell>
          <cell r="Q12">
            <v>0</v>
          </cell>
          <cell r="R12">
            <v>0</v>
          </cell>
        </row>
        <row r="13">
          <cell r="D13" t="str">
            <v>PASKIRSTOMOSIOS SĄNAUDOS</v>
          </cell>
          <cell r="E13" t="str">
            <v>D1.Technologinės medžiagos</v>
          </cell>
          <cell r="F13">
            <v>-2.52</v>
          </cell>
          <cell r="G13">
            <v>0</v>
          </cell>
          <cell r="H13">
            <v>0</v>
          </cell>
          <cell r="I13">
            <v>0</v>
          </cell>
          <cell r="J13">
            <v>0</v>
          </cell>
          <cell r="K13">
            <v>0</v>
          </cell>
          <cell r="L13">
            <v>-2.52</v>
          </cell>
          <cell r="M13">
            <v>0</v>
          </cell>
          <cell r="N13">
            <v>0</v>
          </cell>
          <cell r="O13">
            <v>0</v>
          </cell>
          <cell r="P13">
            <v>0</v>
          </cell>
          <cell r="Q13">
            <v>0</v>
          </cell>
          <cell r="R13">
            <v>0</v>
          </cell>
        </row>
        <row r="14">
          <cell r="D14" t="str">
            <v>PASKIRSTOMOSIOS SĄNAUDOS</v>
          </cell>
          <cell r="E14" t="str">
            <v>D1.Technologinės medžiagos</v>
          </cell>
          <cell r="F14">
            <v>2595.9</v>
          </cell>
          <cell r="G14">
            <v>0</v>
          </cell>
          <cell r="H14">
            <v>0</v>
          </cell>
          <cell r="I14">
            <v>0</v>
          </cell>
          <cell r="J14">
            <v>0</v>
          </cell>
          <cell r="K14">
            <v>0</v>
          </cell>
          <cell r="L14">
            <v>0</v>
          </cell>
          <cell r="M14">
            <v>2595.9</v>
          </cell>
          <cell r="N14">
            <v>0</v>
          </cell>
          <cell r="O14">
            <v>0</v>
          </cell>
          <cell r="P14">
            <v>0</v>
          </cell>
          <cell r="Q14">
            <v>0</v>
          </cell>
          <cell r="R14">
            <v>0</v>
          </cell>
        </row>
        <row r="15">
          <cell r="D15" t="str">
            <v>PASKIRSTOMOSIOS SĄNAUDOS</v>
          </cell>
          <cell r="E15" t="str">
            <v>B1.Darbo užmokestis</v>
          </cell>
          <cell r="F15">
            <v>5891.98</v>
          </cell>
          <cell r="G15">
            <v>0</v>
          </cell>
          <cell r="H15">
            <v>5891.98</v>
          </cell>
          <cell r="I15">
            <v>0</v>
          </cell>
          <cell r="J15">
            <v>0</v>
          </cell>
          <cell r="K15">
            <v>0</v>
          </cell>
          <cell r="L15">
            <v>0</v>
          </cell>
          <cell r="M15">
            <v>0</v>
          </cell>
          <cell r="N15">
            <v>0</v>
          </cell>
          <cell r="O15">
            <v>0</v>
          </cell>
          <cell r="P15">
            <v>0</v>
          </cell>
          <cell r="Q15">
            <v>0</v>
          </cell>
          <cell r="R15">
            <v>0</v>
          </cell>
        </row>
        <row r="16">
          <cell r="D16" t="str">
            <v>PASKIRSTOMOSIOS SĄNAUDOS</v>
          </cell>
          <cell r="E16" t="str">
            <v>B1.Darbo užmokestis</v>
          </cell>
          <cell r="F16">
            <v>5904.28</v>
          </cell>
          <cell r="G16">
            <v>0</v>
          </cell>
          <cell r="H16">
            <v>0</v>
          </cell>
          <cell r="I16">
            <v>5904.28</v>
          </cell>
          <cell r="J16">
            <v>0</v>
          </cell>
          <cell r="K16">
            <v>0</v>
          </cell>
          <cell r="L16">
            <v>0</v>
          </cell>
          <cell r="M16">
            <v>0</v>
          </cell>
          <cell r="N16">
            <v>0</v>
          </cell>
          <cell r="O16">
            <v>0</v>
          </cell>
          <cell r="P16">
            <v>0</v>
          </cell>
          <cell r="Q16">
            <v>0</v>
          </cell>
          <cell r="R16">
            <v>0</v>
          </cell>
        </row>
        <row r="17">
          <cell r="D17" t="str">
            <v>PASKIRSTOMOSIOS SĄNAUDOS</v>
          </cell>
          <cell r="E17" t="str">
            <v>B1.Darbo užmokestis</v>
          </cell>
          <cell r="F17">
            <v>32907.629999999997</v>
          </cell>
          <cell r="G17">
            <v>0</v>
          </cell>
          <cell r="H17">
            <v>0</v>
          </cell>
          <cell r="I17">
            <v>0</v>
          </cell>
          <cell r="J17">
            <v>32907.629999999997</v>
          </cell>
          <cell r="K17">
            <v>0</v>
          </cell>
          <cell r="L17">
            <v>0</v>
          </cell>
          <cell r="M17">
            <v>0</v>
          </cell>
          <cell r="N17">
            <v>0</v>
          </cell>
          <cell r="O17">
            <v>0</v>
          </cell>
          <cell r="P17">
            <v>0</v>
          </cell>
          <cell r="Q17">
            <v>0</v>
          </cell>
          <cell r="R17">
            <v>0</v>
          </cell>
        </row>
        <row r="18">
          <cell r="D18" t="str">
            <v>PASKIRSTOMOSIOS SĄNAUDOS</v>
          </cell>
          <cell r="E18" t="str">
            <v>B1.Darbo užmokestis</v>
          </cell>
          <cell r="F18">
            <v>40785.230000000003</v>
          </cell>
          <cell r="G18">
            <v>0</v>
          </cell>
          <cell r="H18">
            <v>0</v>
          </cell>
          <cell r="I18">
            <v>0</v>
          </cell>
          <cell r="J18">
            <v>0</v>
          </cell>
          <cell r="K18">
            <v>40785.230000000003</v>
          </cell>
          <cell r="L18">
            <v>0</v>
          </cell>
          <cell r="M18">
            <v>0</v>
          </cell>
          <cell r="N18">
            <v>0</v>
          </cell>
          <cell r="O18">
            <v>0</v>
          </cell>
          <cell r="P18">
            <v>0</v>
          </cell>
          <cell r="Q18">
            <v>0</v>
          </cell>
          <cell r="R18">
            <v>0</v>
          </cell>
        </row>
        <row r="19">
          <cell r="D19" t="str">
            <v>PASKIRSTOMOSIOS SĄNAUDOS</v>
          </cell>
          <cell r="E19" t="str">
            <v>B1.Darbo užmokestis</v>
          </cell>
          <cell r="F19">
            <v>38879.67</v>
          </cell>
          <cell r="G19">
            <v>0</v>
          </cell>
          <cell r="H19">
            <v>0</v>
          </cell>
          <cell r="I19">
            <v>0</v>
          </cell>
          <cell r="J19">
            <v>0</v>
          </cell>
          <cell r="K19">
            <v>0</v>
          </cell>
          <cell r="L19">
            <v>38879.67</v>
          </cell>
          <cell r="M19">
            <v>0</v>
          </cell>
          <cell r="N19">
            <v>0</v>
          </cell>
          <cell r="O19">
            <v>0</v>
          </cell>
          <cell r="P19">
            <v>0</v>
          </cell>
          <cell r="Q19">
            <v>0</v>
          </cell>
          <cell r="R19">
            <v>0</v>
          </cell>
        </row>
        <row r="20">
          <cell r="D20" t="str">
            <v>PASKIRSTOMOSIOS SĄNAUDOS</v>
          </cell>
          <cell r="E20" t="str">
            <v>B1.Darbo užmokestis</v>
          </cell>
          <cell r="F20">
            <v>10154.67</v>
          </cell>
          <cell r="G20">
            <v>0</v>
          </cell>
          <cell r="H20">
            <v>0</v>
          </cell>
          <cell r="I20">
            <v>0</v>
          </cell>
          <cell r="J20">
            <v>0</v>
          </cell>
          <cell r="K20">
            <v>0</v>
          </cell>
          <cell r="L20">
            <v>0</v>
          </cell>
          <cell r="M20">
            <v>10154.67</v>
          </cell>
          <cell r="N20">
            <v>0</v>
          </cell>
          <cell r="O20">
            <v>0</v>
          </cell>
          <cell r="P20">
            <v>0</v>
          </cell>
          <cell r="Q20">
            <v>0</v>
          </cell>
          <cell r="R20">
            <v>0</v>
          </cell>
        </row>
        <row r="21">
          <cell r="D21" t="str">
            <v>PASKIRSTOMOSIOS SĄNAUDOS</v>
          </cell>
          <cell r="E21" t="str">
            <v>B1.Darbo užmokestis</v>
          </cell>
          <cell r="F21">
            <v>26695.24</v>
          </cell>
          <cell r="G21">
            <v>0</v>
          </cell>
          <cell r="H21">
            <v>0</v>
          </cell>
          <cell r="I21">
            <v>0</v>
          </cell>
          <cell r="J21">
            <v>0</v>
          </cell>
          <cell r="K21">
            <v>0</v>
          </cell>
          <cell r="L21">
            <v>0</v>
          </cell>
          <cell r="M21">
            <v>0</v>
          </cell>
          <cell r="N21">
            <v>26695.24</v>
          </cell>
          <cell r="O21">
            <v>0</v>
          </cell>
          <cell r="P21">
            <v>0</v>
          </cell>
          <cell r="Q21">
            <v>0</v>
          </cell>
          <cell r="R21">
            <v>0</v>
          </cell>
        </row>
        <row r="22">
          <cell r="D22" t="str">
            <v>PASKIRSTOMOSIOS SĄNAUDOS</v>
          </cell>
          <cell r="E22" t="str">
            <v>B2.Soc. draudimas</v>
          </cell>
          <cell r="F22">
            <v>94.76</v>
          </cell>
          <cell r="G22">
            <v>0</v>
          </cell>
          <cell r="H22">
            <v>94.76</v>
          </cell>
          <cell r="I22">
            <v>0</v>
          </cell>
          <cell r="J22">
            <v>0</v>
          </cell>
          <cell r="K22">
            <v>0</v>
          </cell>
          <cell r="L22">
            <v>0</v>
          </cell>
          <cell r="M22">
            <v>0</v>
          </cell>
          <cell r="N22">
            <v>0</v>
          </cell>
          <cell r="O22">
            <v>0</v>
          </cell>
          <cell r="P22">
            <v>0</v>
          </cell>
          <cell r="Q22">
            <v>0</v>
          </cell>
          <cell r="R22">
            <v>0</v>
          </cell>
        </row>
        <row r="23">
          <cell r="D23" t="str">
            <v>PASKIRSTOMOSIOS SĄNAUDOS</v>
          </cell>
          <cell r="E23" t="str">
            <v>B2.Soc. draudimas</v>
          </cell>
          <cell r="F23">
            <v>98.47</v>
          </cell>
          <cell r="G23">
            <v>0</v>
          </cell>
          <cell r="H23">
            <v>0</v>
          </cell>
          <cell r="I23">
            <v>98.47</v>
          </cell>
          <cell r="J23">
            <v>0</v>
          </cell>
          <cell r="K23">
            <v>0</v>
          </cell>
          <cell r="L23">
            <v>0</v>
          </cell>
          <cell r="M23">
            <v>0</v>
          </cell>
          <cell r="N23">
            <v>0</v>
          </cell>
          <cell r="O23">
            <v>0</v>
          </cell>
          <cell r="P23">
            <v>0</v>
          </cell>
          <cell r="Q23">
            <v>0</v>
          </cell>
          <cell r="R23">
            <v>0</v>
          </cell>
        </row>
        <row r="24">
          <cell r="D24" t="str">
            <v>PASKIRSTOMOSIOS SĄNAUDOS</v>
          </cell>
          <cell r="E24" t="str">
            <v>B2.Soc. draudimas</v>
          </cell>
          <cell r="F24">
            <v>540.65</v>
          </cell>
          <cell r="G24">
            <v>0</v>
          </cell>
          <cell r="H24">
            <v>0</v>
          </cell>
          <cell r="I24">
            <v>0</v>
          </cell>
          <cell r="J24">
            <v>540.65</v>
          </cell>
          <cell r="K24">
            <v>0</v>
          </cell>
          <cell r="L24">
            <v>0</v>
          </cell>
          <cell r="M24">
            <v>0</v>
          </cell>
          <cell r="N24">
            <v>0</v>
          </cell>
          <cell r="O24">
            <v>0</v>
          </cell>
          <cell r="P24">
            <v>0</v>
          </cell>
          <cell r="Q24">
            <v>0</v>
          </cell>
          <cell r="R24">
            <v>0</v>
          </cell>
        </row>
        <row r="25">
          <cell r="D25" t="str">
            <v>PASKIRSTOMOSIOS SĄNAUDOS</v>
          </cell>
          <cell r="E25" t="str">
            <v>B2.Soc. draudimas</v>
          </cell>
          <cell r="F25">
            <v>669.69</v>
          </cell>
          <cell r="G25">
            <v>0</v>
          </cell>
          <cell r="H25">
            <v>0</v>
          </cell>
          <cell r="I25">
            <v>0</v>
          </cell>
          <cell r="J25">
            <v>0</v>
          </cell>
          <cell r="K25">
            <v>669.69</v>
          </cell>
          <cell r="L25">
            <v>0</v>
          </cell>
          <cell r="M25">
            <v>0</v>
          </cell>
          <cell r="N25">
            <v>0</v>
          </cell>
          <cell r="O25">
            <v>0</v>
          </cell>
          <cell r="P25">
            <v>0</v>
          </cell>
          <cell r="Q25">
            <v>0</v>
          </cell>
          <cell r="R25">
            <v>0</v>
          </cell>
        </row>
        <row r="26">
          <cell r="D26" t="str">
            <v>PASKIRSTOMOSIOS SĄNAUDOS</v>
          </cell>
          <cell r="E26" t="str">
            <v>B2.Soc. draudimas</v>
          </cell>
          <cell r="F26">
            <v>648.08000000000004</v>
          </cell>
          <cell r="G26">
            <v>0</v>
          </cell>
          <cell r="H26">
            <v>0</v>
          </cell>
          <cell r="I26">
            <v>0</v>
          </cell>
          <cell r="J26">
            <v>0</v>
          </cell>
          <cell r="K26">
            <v>0</v>
          </cell>
          <cell r="L26">
            <v>648.08000000000004</v>
          </cell>
          <cell r="M26">
            <v>0</v>
          </cell>
          <cell r="N26">
            <v>0</v>
          </cell>
          <cell r="O26">
            <v>0</v>
          </cell>
          <cell r="P26">
            <v>0</v>
          </cell>
          <cell r="Q26">
            <v>0</v>
          </cell>
          <cell r="R26">
            <v>0</v>
          </cell>
        </row>
        <row r="27">
          <cell r="D27" t="str">
            <v>PASKIRSTOMOSIOS SĄNAUDOS</v>
          </cell>
          <cell r="E27" t="str">
            <v>B2.Soc. draudimas</v>
          </cell>
          <cell r="F27">
            <v>172.35</v>
          </cell>
          <cell r="G27">
            <v>0</v>
          </cell>
          <cell r="H27">
            <v>0</v>
          </cell>
          <cell r="I27">
            <v>0</v>
          </cell>
          <cell r="J27">
            <v>0</v>
          </cell>
          <cell r="K27">
            <v>0</v>
          </cell>
          <cell r="L27">
            <v>0</v>
          </cell>
          <cell r="M27">
            <v>172.35</v>
          </cell>
          <cell r="N27">
            <v>0</v>
          </cell>
          <cell r="O27">
            <v>0</v>
          </cell>
          <cell r="P27">
            <v>0</v>
          </cell>
          <cell r="Q27">
            <v>0</v>
          </cell>
          <cell r="R27">
            <v>0</v>
          </cell>
        </row>
        <row r="28">
          <cell r="D28" t="str">
            <v>PASKIRSTOMOSIOS SĄNAUDOS</v>
          </cell>
          <cell r="E28" t="str">
            <v>B2.Soc. draudimas</v>
          </cell>
          <cell r="F28">
            <v>472.52</v>
          </cell>
          <cell r="G28">
            <v>0</v>
          </cell>
          <cell r="H28">
            <v>0</v>
          </cell>
          <cell r="I28">
            <v>0</v>
          </cell>
          <cell r="J28">
            <v>0</v>
          </cell>
          <cell r="K28">
            <v>0</v>
          </cell>
          <cell r="L28">
            <v>0</v>
          </cell>
          <cell r="M28">
            <v>0</v>
          </cell>
          <cell r="N28">
            <v>472.52</v>
          </cell>
          <cell r="O28">
            <v>0</v>
          </cell>
          <cell r="P28">
            <v>0</v>
          </cell>
          <cell r="Q28">
            <v>0</v>
          </cell>
          <cell r="R28">
            <v>0</v>
          </cell>
        </row>
        <row r="29">
          <cell r="D29" t="str">
            <v>PASKIRSTOMOSIOS SĄNAUDOS</v>
          </cell>
          <cell r="E29" t="str">
            <v>A3.Eksploatacinės medžiagos ir remontas</v>
          </cell>
          <cell r="F29">
            <v>5741.68</v>
          </cell>
          <cell r="G29">
            <v>0</v>
          </cell>
          <cell r="H29">
            <v>5741.68</v>
          </cell>
          <cell r="I29">
            <v>0</v>
          </cell>
          <cell r="J29">
            <v>0</v>
          </cell>
          <cell r="K29">
            <v>0</v>
          </cell>
          <cell r="L29">
            <v>0</v>
          </cell>
          <cell r="M29">
            <v>0</v>
          </cell>
          <cell r="N29">
            <v>0</v>
          </cell>
          <cell r="O29">
            <v>0</v>
          </cell>
          <cell r="P29">
            <v>0</v>
          </cell>
          <cell r="Q29">
            <v>0</v>
          </cell>
          <cell r="R29">
            <v>0</v>
          </cell>
        </row>
        <row r="30">
          <cell r="D30" t="str">
            <v>PASKIRSTOMOSIOS SĄNAUDOS</v>
          </cell>
          <cell r="E30" t="str">
            <v>A3.Eksploatacinės medžiagos ir remontas</v>
          </cell>
          <cell r="F30">
            <v>2589.92</v>
          </cell>
          <cell r="G30">
            <v>0</v>
          </cell>
          <cell r="H30">
            <v>0</v>
          </cell>
          <cell r="I30">
            <v>2589.92</v>
          </cell>
          <cell r="J30">
            <v>0</v>
          </cell>
          <cell r="K30">
            <v>0</v>
          </cell>
          <cell r="L30">
            <v>0</v>
          </cell>
          <cell r="M30">
            <v>0</v>
          </cell>
          <cell r="N30">
            <v>0</v>
          </cell>
          <cell r="O30">
            <v>0</v>
          </cell>
          <cell r="P30">
            <v>0</v>
          </cell>
          <cell r="Q30">
            <v>0</v>
          </cell>
          <cell r="R30">
            <v>0</v>
          </cell>
        </row>
        <row r="31">
          <cell r="D31" t="str">
            <v>PASKIRSTOMOSIOS SĄNAUDOS</v>
          </cell>
          <cell r="E31" t="str">
            <v>A3.Eksploatacinės medžiagos ir remontas</v>
          </cell>
          <cell r="F31">
            <v>11527.45</v>
          </cell>
          <cell r="G31">
            <v>0</v>
          </cell>
          <cell r="H31">
            <v>0</v>
          </cell>
          <cell r="I31">
            <v>0</v>
          </cell>
          <cell r="J31">
            <v>11527.45</v>
          </cell>
          <cell r="K31">
            <v>0</v>
          </cell>
          <cell r="L31">
            <v>0</v>
          </cell>
          <cell r="M31">
            <v>0</v>
          </cell>
          <cell r="N31">
            <v>0</v>
          </cell>
          <cell r="O31">
            <v>0</v>
          </cell>
          <cell r="P31">
            <v>0</v>
          </cell>
          <cell r="Q31">
            <v>0</v>
          </cell>
          <cell r="R31">
            <v>0</v>
          </cell>
        </row>
        <row r="32">
          <cell r="D32" t="str">
            <v>PASKIRSTOMOSIOS SĄNAUDOS</v>
          </cell>
          <cell r="E32" t="str">
            <v>A3.Eksploatacinės medžiagos ir remontas</v>
          </cell>
          <cell r="F32">
            <v>7640.99</v>
          </cell>
          <cell r="G32">
            <v>0</v>
          </cell>
          <cell r="H32">
            <v>0</v>
          </cell>
          <cell r="I32">
            <v>0</v>
          </cell>
          <cell r="J32">
            <v>0</v>
          </cell>
          <cell r="K32">
            <v>7640.99</v>
          </cell>
          <cell r="L32">
            <v>0</v>
          </cell>
          <cell r="M32">
            <v>0</v>
          </cell>
          <cell r="N32">
            <v>0</v>
          </cell>
          <cell r="O32">
            <v>0</v>
          </cell>
          <cell r="P32">
            <v>0</v>
          </cell>
          <cell r="Q32">
            <v>0</v>
          </cell>
          <cell r="R32">
            <v>0</v>
          </cell>
        </row>
        <row r="33">
          <cell r="D33" t="str">
            <v>PASKIRSTOMOSIOS SĄNAUDOS</v>
          </cell>
          <cell r="E33" t="str">
            <v>A3.Eksploatacinės medžiagos ir remontas</v>
          </cell>
          <cell r="F33">
            <v>2860.66</v>
          </cell>
          <cell r="G33">
            <v>0</v>
          </cell>
          <cell r="H33">
            <v>0</v>
          </cell>
          <cell r="I33">
            <v>0</v>
          </cell>
          <cell r="J33">
            <v>0</v>
          </cell>
          <cell r="K33">
            <v>0</v>
          </cell>
          <cell r="L33">
            <v>2860.66</v>
          </cell>
          <cell r="M33">
            <v>0</v>
          </cell>
          <cell r="N33">
            <v>0</v>
          </cell>
          <cell r="O33">
            <v>0</v>
          </cell>
          <cell r="P33">
            <v>0</v>
          </cell>
          <cell r="Q33">
            <v>0</v>
          </cell>
          <cell r="R33">
            <v>0</v>
          </cell>
        </row>
        <row r="34">
          <cell r="D34" t="str">
            <v>PASKIRSTOMOSIOS SĄNAUDOS</v>
          </cell>
          <cell r="E34" t="str">
            <v>A3.Eksploatacinės medžiagos ir remontas</v>
          </cell>
          <cell r="F34">
            <v>833.39</v>
          </cell>
          <cell r="G34">
            <v>0</v>
          </cell>
          <cell r="H34">
            <v>0</v>
          </cell>
          <cell r="I34">
            <v>0</v>
          </cell>
          <cell r="J34">
            <v>0</v>
          </cell>
          <cell r="K34">
            <v>0</v>
          </cell>
          <cell r="L34">
            <v>0</v>
          </cell>
          <cell r="M34">
            <v>833.39</v>
          </cell>
          <cell r="N34">
            <v>0</v>
          </cell>
          <cell r="O34">
            <v>0</v>
          </cell>
          <cell r="P34">
            <v>0</v>
          </cell>
          <cell r="Q34">
            <v>0</v>
          </cell>
          <cell r="R34">
            <v>0</v>
          </cell>
        </row>
        <row r="35">
          <cell r="D35" t="str">
            <v>PASKIRSTOMOSIOS SĄNAUDOS</v>
          </cell>
          <cell r="E35" t="str">
            <v>A4.Remonto ir aptarnavimo paslaugų pirkimo sąnaudos</v>
          </cell>
          <cell r="F35">
            <v>2804.97</v>
          </cell>
          <cell r="G35">
            <v>0</v>
          </cell>
          <cell r="H35">
            <v>0</v>
          </cell>
          <cell r="I35">
            <v>2804.97</v>
          </cell>
          <cell r="J35">
            <v>0</v>
          </cell>
          <cell r="K35">
            <v>0</v>
          </cell>
          <cell r="L35">
            <v>0</v>
          </cell>
          <cell r="M35">
            <v>0</v>
          </cell>
          <cell r="N35">
            <v>0</v>
          </cell>
          <cell r="O35">
            <v>0</v>
          </cell>
          <cell r="P35">
            <v>0</v>
          </cell>
          <cell r="Q35">
            <v>0</v>
          </cell>
          <cell r="R35">
            <v>0</v>
          </cell>
        </row>
        <row r="36">
          <cell r="D36" t="str">
            <v>PASKIRSTOMOSIOS SĄNAUDOS</v>
          </cell>
          <cell r="E36" t="str">
            <v>A4.Remonto ir aptarnavimo paslaugų pirkimo sąnaudos</v>
          </cell>
          <cell r="F36">
            <v>6168.8</v>
          </cell>
          <cell r="G36">
            <v>0</v>
          </cell>
          <cell r="H36">
            <v>0</v>
          </cell>
          <cell r="I36">
            <v>0</v>
          </cell>
          <cell r="J36">
            <v>0</v>
          </cell>
          <cell r="K36">
            <v>6168.8</v>
          </cell>
          <cell r="L36">
            <v>0</v>
          </cell>
          <cell r="M36">
            <v>0</v>
          </cell>
          <cell r="N36">
            <v>0</v>
          </cell>
          <cell r="O36">
            <v>0</v>
          </cell>
          <cell r="P36">
            <v>0</v>
          </cell>
          <cell r="Q36">
            <v>0</v>
          </cell>
          <cell r="R36">
            <v>0</v>
          </cell>
        </row>
        <row r="37">
          <cell r="D37" t="str">
            <v>PASKIRSTOMOSIOS SĄNAUDOS</v>
          </cell>
          <cell r="E37" t="str">
            <v>A4.Remonto ir aptarnavimo paslaugų pirkimo sąnaudos</v>
          </cell>
          <cell r="F37">
            <v>7427.06</v>
          </cell>
          <cell r="G37">
            <v>0</v>
          </cell>
          <cell r="H37">
            <v>0</v>
          </cell>
          <cell r="I37">
            <v>0</v>
          </cell>
          <cell r="J37">
            <v>0</v>
          </cell>
          <cell r="K37">
            <v>0</v>
          </cell>
          <cell r="L37">
            <v>7427.06</v>
          </cell>
          <cell r="M37">
            <v>0</v>
          </cell>
          <cell r="N37">
            <v>0</v>
          </cell>
          <cell r="O37">
            <v>0</v>
          </cell>
          <cell r="P37">
            <v>0</v>
          </cell>
          <cell r="Q37">
            <v>0</v>
          </cell>
          <cell r="R37">
            <v>0</v>
          </cell>
        </row>
        <row r="38">
          <cell r="D38" t="str">
            <v>PASKIRSTOMOSIOS SĄNAUDOS</v>
          </cell>
          <cell r="E38" t="str">
            <v>A4.Remonto ir aptarnavimo paslaugų pirkimo sąnaudos</v>
          </cell>
          <cell r="F38">
            <v>958.12</v>
          </cell>
          <cell r="G38">
            <v>0</v>
          </cell>
          <cell r="H38">
            <v>0</v>
          </cell>
          <cell r="I38">
            <v>0</v>
          </cell>
          <cell r="J38">
            <v>0</v>
          </cell>
          <cell r="K38">
            <v>0</v>
          </cell>
          <cell r="L38">
            <v>0</v>
          </cell>
          <cell r="M38">
            <v>958.12</v>
          </cell>
          <cell r="N38">
            <v>0</v>
          </cell>
          <cell r="O38">
            <v>0</v>
          </cell>
          <cell r="P38">
            <v>0</v>
          </cell>
          <cell r="Q38">
            <v>0</v>
          </cell>
          <cell r="R38">
            <v>0</v>
          </cell>
        </row>
        <row r="39">
          <cell r="D39" t="str">
            <v>PASKIRSTOMOSIOS SĄNAUDOS</v>
          </cell>
          <cell r="E39" t="str">
            <v>G1.Laboratorijų paslaugos</v>
          </cell>
          <cell r="F39">
            <v>13789.44</v>
          </cell>
          <cell r="G39">
            <v>0</v>
          </cell>
          <cell r="H39">
            <v>0</v>
          </cell>
          <cell r="I39">
            <v>0</v>
          </cell>
          <cell r="J39">
            <v>13789.44</v>
          </cell>
          <cell r="K39">
            <v>0</v>
          </cell>
          <cell r="L39">
            <v>0</v>
          </cell>
          <cell r="M39">
            <v>0</v>
          </cell>
          <cell r="N39">
            <v>0</v>
          </cell>
          <cell r="O39">
            <v>0</v>
          </cell>
          <cell r="P39">
            <v>0</v>
          </cell>
          <cell r="Q39">
            <v>0</v>
          </cell>
          <cell r="R39">
            <v>0</v>
          </cell>
        </row>
        <row r="40">
          <cell r="D40" t="str">
            <v>PASKIRSTOMOSIOS SĄNAUDOS</v>
          </cell>
          <cell r="E40" t="str">
            <v>G1.Laboratorijų paslaugos</v>
          </cell>
          <cell r="F40">
            <v>5878.34</v>
          </cell>
          <cell r="G40">
            <v>0</v>
          </cell>
          <cell r="H40">
            <v>0</v>
          </cell>
          <cell r="I40">
            <v>0</v>
          </cell>
          <cell r="J40">
            <v>0</v>
          </cell>
          <cell r="K40">
            <v>0</v>
          </cell>
          <cell r="L40">
            <v>5878.34</v>
          </cell>
          <cell r="M40">
            <v>0</v>
          </cell>
          <cell r="N40">
            <v>0</v>
          </cell>
          <cell r="O40">
            <v>0</v>
          </cell>
          <cell r="P40">
            <v>0</v>
          </cell>
          <cell r="Q40">
            <v>0</v>
          </cell>
          <cell r="R40">
            <v>0</v>
          </cell>
        </row>
        <row r="41">
          <cell r="D41" t="str">
            <v>PASKIRSTOMOSIOS SĄNAUDOS</v>
          </cell>
          <cell r="E41" t="str">
            <v>G1.Laboratorijų paslaugos</v>
          </cell>
          <cell r="F41">
            <v>79.62</v>
          </cell>
          <cell r="G41">
            <v>0</v>
          </cell>
          <cell r="H41">
            <v>0</v>
          </cell>
          <cell r="I41">
            <v>0</v>
          </cell>
          <cell r="J41">
            <v>0</v>
          </cell>
          <cell r="K41">
            <v>0</v>
          </cell>
          <cell r="L41">
            <v>0</v>
          </cell>
          <cell r="M41">
            <v>79.62</v>
          </cell>
          <cell r="N41">
            <v>0</v>
          </cell>
          <cell r="O41">
            <v>0</v>
          </cell>
          <cell r="P41">
            <v>0</v>
          </cell>
          <cell r="Q41">
            <v>0</v>
          </cell>
          <cell r="R41">
            <v>0</v>
          </cell>
        </row>
        <row r="42">
          <cell r="D42" t="str">
            <v>PASKIRSTOMOSIOS SĄNAUDOS</v>
          </cell>
          <cell r="E42" t="str">
            <v>G1.Laboratorijų paslaugos</v>
          </cell>
          <cell r="F42">
            <v>191.38</v>
          </cell>
          <cell r="G42">
            <v>0</v>
          </cell>
          <cell r="H42">
            <v>0</v>
          </cell>
          <cell r="I42">
            <v>0</v>
          </cell>
          <cell r="J42">
            <v>0</v>
          </cell>
          <cell r="K42">
            <v>0</v>
          </cell>
          <cell r="L42">
            <v>0</v>
          </cell>
          <cell r="M42">
            <v>0</v>
          </cell>
          <cell r="N42">
            <v>191.38</v>
          </cell>
          <cell r="O42">
            <v>0</v>
          </cell>
          <cell r="P42">
            <v>0</v>
          </cell>
          <cell r="Q42">
            <v>0</v>
          </cell>
          <cell r="R42">
            <v>0</v>
          </cell>
        </row>
        <row r="43">
          <cell r="D43" t="str">
            <v>PASKIRSTOMOSIOS SĄNAUDOS</v>
          </cell>
          <cell r="E43" t="str">
            <v>I2.Telekomunikacijos paslaugos</v>
          </cell>
          <cell r="F43">
            <v>1108.25</v>
          </cell>
          <cell r="G43">
            <v>0</v>
          </cell>
          <cell r="H43">
            <v>0</v>
          </cell>
          <cell r="I43">
            <v>0</v>
          </cell>
          <cell r="J43">
            <v>0</v>
          </cell>
          <cell r="K43">
            <v>1108.25</v>
          </cell>
          <cell r="L43">
            <v>0</v>
          </cell>
          <cell r="M43">
            <v>0</v>
          </cell>
          <cell r="N43">
            <v>0</v>
          </cell>
          <cell r="O43">
            <v>0</v>
          </cell>
          <cell r="P43">
            <v>0</v>
          </cell>
          <cell r="Q43">
            <v>0</v>
          </cell>
          <cell r="R43">
            <v>0</v>
          </cell>
        </row>
        <row r="44">
          <cell r="D44" t="str">
            <v>PASKIRSTOMOSIOS SĄNAUDOS</v>
          </cell>
          <cell r="E44" t="str">
            <v>I2.Telekomunikacijos paslaugos</v>
          </cell>
          <cell r="F44">
            <v>488.78</v>
          </cell>
          <cell r="G44">
            <v>0</v>
          </cell>
          <cell r="H44">
            <v>0</v>
          </cell>
          <cell r="I44">
            <v>0</v>
          </cell>
          <cell r="J44">
            <v>0</v>
          </cell>
          <cell r="K44">
            <v>0</v>
          </cell>
          <cell r="L44">
            <v>488.78</v>
          </cell>
          <cell r="M44">
            <v>0</v>
          </cell>
          <cell r="N44">
            <v>0</v>
          </cell>
          <cell r="O44">
            <v>0</v>
          </cell>
          <cell r="P44">
            <v>0</v>
          </cell>
          <cell r="Q44">
            <v>0</v>
          </cell>
          <cell r="R44">
            <v>0</v>
          </cell>
        </row>
        <row r="45">
          <cell r="D45" t="str">
            <v>PASKIRSTOMOSIOS SĄNAUDOS</v>
          </cell>
          <cell r="E45" t="str">
            <v>I2.Telekomunikacijos paslaugos</v>
          </cell>
          <cell r="F45">
            <v>1141.6199999999999</v>
          </cell>
          <cell r="G45">
            <v>0</v>
          </cell>
          <cell r="H45">
            <v>1141.6199999999999</v>
          </cell>
          <cell r="I45">
            <v>0</v>
          </cell>
          <cell r="J45">
            <v>0</v>
          </cell>
          <cell r="K45">
            <v>0</v>
          </cell>
          <cell r="L45">
            <v>0</v>
          </cell>
          <cell r="M45">
            <v>0</v>
          </cell>
          <cell r="N45">
            <v>0</v>
          </cell>
          <cell r="O45">
            <v>0</v>
          </cell>
          <cell r="P45">
            <v>0</v>
          </cell>
          <cell r="Q45">
            <v>0</v>
          </cell>
          <cell r="R45">
            <v>0</v>
          </cell>
        </row>
        <row r="46">
          <cell r="D46" t="str">
            <v>PASKIRSTOMOSIOS SĄNAUDOS</v>
          </cell>
          <cell r="E46" t="str">
            <v>I2.Telekomunikacijos paslaugos</v>
          </cell>
          <cell r="F46">
            <v>369.58</v>
          </cell>
          <cell r="G46">
            <v>0</v>
          </cell>
          <cell r="H46">
            <v>0</v>
          </cell>
          <cell r="I46">
            <v>369.58</v>
          </cell>
          <cell r="J46">
            <v>0</v>
          </cell>
          <cell r="K46">
            <v>0</v>
          </cell>
          <cell r="L46">
            <v>0</v>
          </cell>
          <cell r="M46">
            <v>0</v>
          </cell>
          <cell r="N46">
            <v>0</v>
          </cell>
          <cell r="O46">
            <v>0</v>
          </cell>
          <cell r="P46">
            <v>0</v>
          </cell>
          <cell r="Q46">
            <v>0</v>
          </cell>
          <cell r="R46">
            <v>0</v>
          </cell>
        </row>
        <row r="47">
          <cell r="D47" t="str">
            <v>PASKIRSTOMOSIOS SĄNAUDOS</v>
          </cell>
          <cell r="E47" t="str">
            <v>I8.Kitų paslaugų pirkimo sąnaudos</v>
          </cell>
          <cell r="F47">
            <v>22.17</v>
          </cell>
          <cell r="G47">
            <v>0</v>
          </cell>
          <cell r="H47">
            <v>0</v>
          </cell>
          <cell r="I47">
            <v>0</v>
          </cell>
          <cell r="J47">
            <v>0</v>
          </cell>
          <cell r="K47">
            <v>0</v>
          </cell>
          <cell r="L47">
            <v>0</v>
          </cell>
          <cell r="M47">
            <v>0</v>
          </cell>
          <cell r="N47">
            <v>22.17</v>
          </cell>
          <cell r="O47">
            <v>0</v>
          </cell>
          <cell r="P47">
            <v>0</v>
          </cell>
          <cell r="Q47">
            <v>0</v>
          </cell>
          <cell r="R47">
            <v>0</v>
          </cell>
        </row>
        <row r="48">
          <cell r="D48" t="str">
            <v>PASKIRSTOMOSIOS SĄNAUDOS</v>
          </cell>
          <cell r="E48" t="str">
            <v>C1.Elektros energija įrenginiams</v>
          </cell>
          <cell r="F48">
            <v>32233.48</v>
          </cell>
          <cell r="G48">
            <v>0</v>
          </cell>
          <cell r="H48">
            <v>32233.48</v>
          </cell>
          <cell r="I48">
            <v>0</v>
          </cell>
          <cell r="J48">
            <v>0</v>
          </cell>
          <cell r="K48">
            <v>0</v>
          </cell>
          <cell r="L48">
            <v>0</v>
          </cell>
          <cell r="M48">
            <v>0</v>
          </cell>
          <cell r="N48">
            <v>0</v>
          </cell>
          <cell r="O48">
            <v>0</v>
          </cell>
          <cell r="P48">
            <v>0</v>
          </cell>
          <cell r="Q48">
            <v>0</v>
          </cell>
          <cell r="R48">
            <v>0</v>
          </cell>
        </row>
        <row r="49">
          <cell r="D49" t="str">
            <v>PASKIRSTOMOSIOS SĄNAUDOS</v>
          </cell>
          <cell r="E49" t="str">
            <v>C1.Elektros energija įrenginiams</v>
          </cell>
          <cell r="F49">
            <v>3425.78</v>
          </cell>
          <cell r="G49">
            <v>0</v>
          </cell>
          <cell r="H49">
            <v>0</v>
          </cell>
          <cell r="I49">
            <v>3425.78</v>
          </cell>
          <cell r="J49">
            <v>0</v>
          </cell>
          <cell r="K49">
            <v>0</v>
          </cell>
          <cell r="L49">
            <v>0</v>
          </cell>
          <cell r="M49">
            <v>0</v>
          </cell>
          <cell r="N49">
            <v>0</v>
          </cell>
          <cell r="O49">
            <v>0</v>
          </cell>
          <cell r="P49">
            <v>0</v>
          </cell>
          <cell r="Q49">
            <v>0</v>
          </cell>
          <cell r="R49">
            <v>0</v>
          </cell>
        </row>
        <row r="50">
          <cell r="D50" t="str">
            <v>PASKIRSTOMOSIOS SĄNAUDOS</v>
          </cell>
          <cell r="E50" t="str">
            <v>C1.Elektros energija įrenginiams</v>
          </cell>
          <cell r="F50">
            <v>1097.8599999999999</v>
          </cell>
          <cell r="G50">
            <v>0</v>
          </cell>
          <cell r="H50">
            <v>0</v>
          </cell>
          <cell r="I50">
            <v>0</v>
          </cell>
          <cell r="J50">
            <v>1097.8599999999999</v>
          </cell>
          <cell r="K50">
            <v>0</v>
          </cell>
          <cell r="L50">
            <v>0</v>
          </cell>
          <cell r="M50">
            <v>0</v>
          </cell>
          <cell r="N50">
            <v>0</v>
          </cell>
          <cell r="O50">
            <v>0</v>
          </cell>
          <cell r="P50">
            <v>0</v>
          </cell>
          <cell r="Q50">
            <v>0</v>
          </cell>
          <cell r="R50">
            <v>0</v>
          </cell>
        </row>
        <row r="51">
          <cell r="D51" t="str">
            <v>PASKIRSTOMOSIOS SĄNAUDOS</v>
          </cell>
          <cell r="E51" t="str">
            <v>C1.Elektros energija įrenginiams</v>
          </cell>
          <cell r="F51">
            <v>17678.310000000001</v>
          </cell>
          <cell r="G51">
            <v>0</v>
          </cell>
          <cell r="H51">
            <v>0</v>
          </cell>
          <cell r="I51">
            <v>0</v>
          </cell>
          <cell r="J51">
            <v>0</v>
          </cell>
          <cell r="K51">
            <v>17678.310000000001</v>
          </cell>
          <cell r="L51">
            <v>0</v>
          </cell>
          <cell r="M51">
            <v>0</v>
          </cell>
          <cell r="N51">
            <v>0</v>
          </cell>
          <cell r="O51">
            <v>0</v>
          </cell>
          <cell r="P51">
            <v>0</v>
          </cell>
          <cell r="Q51">
            <v>0</v>
          </cell>
          <cell r="R51">
            <v>0</v>
          </cell>
        </row>
        <row r="52">
          <cell r="D52" t="str">
            <v>PASKIRSTOMOSIOS SĄNAUDOS</v>
          </cell>
          <cell r="E52" t="str">
            <v>C1.Elektros energija įrenginiams</v>
          </cell>
          <cell r="F52">
            <v>49941.27</v>
          </cell>
          <cell r="G52">
            <v>0</v>
          </cell>
          <cell r="H52">
            <v>0</v>
          </cell>
          <cell r="I52">
            <v>0</v>
          </cell>
          <cell r="J52">
            <v>0</v>
          </cell>
          <cell r="K52">
            <v>0</v>
          </cell>
          <cell r="L52">
            <v>49941.27</v>
          </cell>
          <cell r="M52">
            <v>0</v>
          </cell>
          <cell r="N52">
            <v>0</v>
          </cell>
          <cell r="O52">
            <v>0</v>
          </cell>
          <cell r="P52">
            <v>0</v>
          </cell>
          <cell r="Q52">
            <v>0</v>
          </cell>
          <cell r="R52">
            <v>0</v>
          </cell>
        </row>
        <row r="53">
          <cell r="D53" t="str">
            <v>PASKIRSTOMOSIOS SĄNAUDOS</v>
          </cell>
          <cell r="E53" t="str">
            <v>C1.Elektros energija įrenginiams</v>
          </cell>
          <cell r="F53">
            <v>1159.67</v>
          </cell>
          <cell r="G53">
            <v>0</v>
          </cell>
          <cell r="H53">
            <v>0</v>
          </cell>
          <cell r="I53">
            <v>0</v>
          </cell>
          <cell r="J53">
            <v>0</v>
          </cell>
          <cell r="K53">
            <v>0</v>
          </cell>
          <cell r="L53">
            <v>0</v>
          </cell>
          <cell r="M53">
            <v>1159.67</v>
          </cell>
          <cell r="N53">
            <v>0</v>
          </cell>
          <cell r="O53">
            <v>0</v>
          </cell>
          <cell r="P53">
            <v>0</v>
          </cell>
          <cell r="Q53">
            <v>0</v>
          </cell>
          <cell r="R53">
            <v>0</v>
          </cell>
        </row>
        <row r="54">
          <cell r="D54" t="str">
            <v>PASKIRSTOMOSIOS SĄNAUDOS</v>
          </cell>
          <cell r="E54" t="str">
            <v>E1.Kuras mašinoms ir gamybiniam transportui</v>
          </cell>
          <cell r="F54">
            <v>5753.65</v>
          </cell>
          <cell r="G54">
            <v>0</v>
          </cell>
          <cell r="H54">
            <v>0</v>
          </cell>
          <cell r="I54">
            <v>0</v>
          </cell>
          <cell r="J54">
            <v>0</v>
          </cell>
          <cell r="K54">
            <v>0</v>
          </cell>
          <cell r="L54">
            <v>0</v>
          </cell>
          <cell r="M54">
            <v>0</v>
          </cell>
          <cell r="N54">
            <v>0</v>
          </cell>
          <cell r="O54">
            <v>0</v>
          </cell>
          <cell r="P54">
            <v>5753.65</v>
          </cell>
          <cell r="Q54">
            <v>0</v>
          </cell>
          <cell r="R54">
            <v>0</v>
          </cell>
        </row>
        <row r="55">
          <cell r="D55" t="str">
            <v>PASKIRSTOMOSIOS SĄNAUDOS</v>
          </cell>
          <cell r="E55" t="str">
            <v>E1.Kuras mašinoms ir gamybiniam transportui</v>
          </cell>
          <cell r="F55">
            <v>60.5</v>
          </cell>
          <cell r="G55">
            <v>0</v>
          </cell>
          <cell r="H55">
            <v>0</v>
          </cell>
          <cell r="I55">
            <v>0</v>
          </cell>
          <cell r="J55">
            <v>0</v>
          </cell>
          <cell r="K55">
            <v>0</v>
          </cell>
          <cell r="L55">
            <v>0</v>
          </cell>
          <cell r="M55">
            <v>60.5</v>
          </cell>
          <cell r="N55">
            <v>0</v>
          </cell>
          <cell r="O55">
            <v>0</v>
          </cell>
          <cell r="P55">
            <v>0</v>
          </cell>
          <cell r="Q55">
            <v>0</v>
          </cell>
          <cell r="R55">
            <v>0</v>
          </cell>
        </row>
        <row r="56">
          <cell r="D56" t="str">
            <v>PASKIRSTOMOSIOS SĄNAUDOS</v>
          </cell>
          <cell r="E56" t="str">
            <v xml:space="preserve">K10.Kitos pastovios sąnaudos			</v>
          </cell>
          <cell r="F56">
            <v>8.16</v>
          </cell>
          <cell r="G56">
            <v>0</v>
          </cell>
          <cell r="H56">
            <v>0</v>
          </cell>
          <cell r="I56">
            <v>0</v>
          </cell>
          <cell r="J56">
            <v>0</v>
          </cell>
          <cell r="K56">
            <v>0</v>
          </cell>
          <cell r="L56">
            <v>0</v>
          </cell>
          <cell r="M56">
            <v>0</v>
          </cell>
          <cell r="N56">
            <v>0</v>
          </cell>
          <cell r="O56">
            <v>0</v>
          </cell>
          <cell r="P56">
            <v>0</v>
          </cell>
          <cell r="Q56">
            <v>0</v>
          </cell>
          <cell r="R56">
            <v>8.16</v>
          </cell>
        </row>
        <row r="57">
          <cell r="D57" t="str">
            <v>PASKIRSTOMOSIOS SĄNAUDOS</v>
          </cell>
          <cell r="E57" t="str">
            <v>L1.Mokesčiai už valstybinius gamtos išteklius</v>
          </cell>
          <cell r="F57">
            <v>34505.24</v>
          </cell>
          <cell r="G57">
            <v>0</v>
          </cell>
          <cell r="H57">
            <v>34505.24</v>
          </cell>
          <cell r="I57">
            <v>0</v>
          </cell>
          <cell r="J57">
            <v>0</v>
          </cell>
          <cell r="K57">
            <v>0</v>
          </cell>
          <cell r="L57">
            <v>0</v>
          </cell>
          <cell r="M57">
            <v>0</v>
          </cell>
          <cell r="N57">
            <v>0</v>
          </cell>
          <cell r="O57">
            <v>0</v>
          </cell>
          <cell r="P57">
            <v>0</v>
          </cell>
          <cell r="Q57">
            <v>0</v>
          </cell>
          <cell r="R57">
            <v>0</v>
          </cell>
        </row>
        <row r="58">
          <cell r="D58" t="str">
            <v>PASKIRSTOMOSIOS SĄNAUDOS</v>
          </cell>
          <cell r="E58" t="str">
            <v xml:space="preserve">K10.Kitos pastovios sąnaudos			</v>
          </cell>
          <cell r="F58">
            <v>-4.03</v>
          </cell>
          <cell r="G58">
            <v>0</v>
          </cell>
          <cell r="H58">
            <v>0</v>
          </cell>
          <cell r="I58">
            <v>0</v>
          </cell>
          <cell r="J58">
            <v>-4.03</v>
          </cell>
          <cell r="K58">
            <v>0</v>
          </cell>
          <cell r="L58">
            <v>0</v>
          </cell>
          <cell r="M58">
            <v>0</v>
          </cell>
          <cell r="N58">
            <v>0</v>
          </cell>
          <cell r="O58">
            <v>0</v>
          </cell>
          <cell r="P58">
            <v>0</v>
          </cell>
          <cell r="Q58">
            <v>0</v>
          </cell>
          <cell r="R58">
            <v>0</v>
          </cell>
        </row>
        <row r="59">
          <cell r="D59" t="str">
            <v>PASKIRSTOMOSIOS SĄNAUDOS</v>
          </cell>
          <cell r="E59" t="str">
            <v xml:space="preserve">K10.Kitos pastovios sąnaudos			</v>
          </cell>
          <cell r="F59">
            <v>4635.6099999999997</v>
          </cell>
          <cell r="G59">
            <v>0</v>
          </cell>
          <cell r="H59">
            <v>0</v>
          </cell>
          <cell r="I59">
            <v>0</v>
          </cell>
          <cell r="J59">
            <v>0</v>
          </cell>
          <cell r="K59">
            <v>4635.6099999999997</v>
          </cell>
          <cell r="L59">
            <v>0</v>
          </cell>
          <cell r="M59">
            <v>0</v>
          </cell>
          <cell r="N59">
            <v>0</v>
          </cell>
          <cell r="O59">
            <v>0</v>
          </cell>
          <cell r="P59">
            <v>0</v>
          </cell>
          <cell r="Q59">
            <v>0</v>
          </cell>
          <cell r="R59">
            <v>0</v>
          </cell>
        </row>
        <row r="60">
          <cell r="D60" t="str">
            <v>PASKIRSTOMOSIOS SĄNAUDOS</v>
          </cell>
          <cell r="E60" t="str">
            <v xml:space="preserve">K10.Kitos pastovios sąnaudos			</v>
          </cell>
          <cell r="F60">
            <v>294.89999999999998</v>
          </cell>
          <cell r="G60">
            <v>0</v>
          </cell>
          <cell r="H60">
            <v>0</v>
          </cell>
          <cell r="I60">
            <v>0</v>
          </cell>
          <cell r="J60">
            <v>0</v>
          </cell>
          <cell r="K60">
            <v>0</v>
          </cell>
          <cell r="L60">
            <v>294.89999999999998</v>
          </cell>
          <cell r="M60">
            <v>0</v>
          </cell>
          <cell r="N60">
            <v>0</v>
          </cell>
          <cell r="O60">
            <v>0</v>
          </cell>
          <cell r="P60">
            <v>0</v>
          </cell>
          <cell r="Q60">
            <v>0</v>
          </cell>
          <cell r="R60">
            <v>0</v>
          </cell>
        </row>
        <row r="61">
          <cell r="D61" t="str">
            <v>PASKIRSTOMOSIOS SĄNAUDOS</v>
          </cell>
          <cell r="E61" t="str">
            <v xml:space="preserve">K10.Kitos pastovios sąnaudos			</v>
          </cell>
          <cell r="F61">
            <v>410</v>
          </cell>
          <cell r="G61">
            <v>0</v>
          </cell>
          <cell r="H61">
            <v>0</v>
          </cell>
          <cell r="I61">
            <v>0</v>
          </cell>
          <cell r="J61">
            <v>0</v>
          </cell>
          <cell r="K61">
            <v>0</v>
          </cell>
          <cell r="L61">
            <v>0</v>
          </cell>
          <cell r="M61">
            <v>410</v>
          </cell>
          <cell r="N61">
            <v>0</v>
          </cell>
          <cell r="O61">
            <v>0</v>
          </cell>
          <cell r="P61">
            <v>0</v>
          </cell>
          <cell r="Q61">
            <v>0</v>
          </cell>
          <cell r="R61">
            <v>0</v>
          </cell>
        </row>
        <row r="62">
          <cell r="D62" t="str">
            <v>PASKIRSTOMOSIOS SĄNAUDOS</v>
          </cell>
          <cell r="E62" t="str">
            <v>A1.Ilgalaikio turto nusidėvėjimas</v>
          </cell>
          <cell r="F62">
            <v>7470.95</v>
          </cell>
          <cell r="G62">
            <v>0</v>
          </cell>
          <cell r="H62">
            <v>0</v>
          </cell>
          <cell r="I62">
            <v>0</v>
          </cell>
          <cell r="J62">
            <v>0</v>
          </cell>
          <cell r="K62">
            <v>0</v>
          </cell>
          <cell r="L62">
            <v>0</v>
          </cell>
          <cell r="M62">
            <v>0</v>
          </cell>
          <cell r="N62">
            <v>0</v>
          </cell>
          <cell r="O62">
            <v>0</v>
          </cell>
          <cell r="P62">
            <v>0</v>
          </cell>
          <cell r="Q62">
            <v>7470.95</v>
          </cell>
          <cell r="R62">
            <v>0</v>
          </cell>
        </row>
        <row r="63">
          <cell r="D63" t="str">
            <v>PASKIRSTOMOSIOS SĄNAUDOS</v>
          </cell>
          <cell r="E63" t="str">
            <v>A3.Eksploatacinės medžiagos ir remontas</v>
          </cell>
          <cell r="F63">
            <v>3259.57</v>
          </cell>
          <cell r="G63">
            <v>0</v>
          </cell>
          <cell r="H63">
            <v>0</v>
          </cell>
          <cell r="I63">
            <v>0</v>
          </cell>
          <cell r="J63">
            <v>0</v>
          </cell>
          <cell r="K63">
            <v>0</v>
          </cell>
          <cell r="L63">
            <v>0</v>
          </cell>
          <cell r="M63">
            <v>0</v>
          </cell>
          <cell r="N63">
            <v>0</v>
          </cell>
          <cell r="O63">
            <v>0</v>
          </cell>
          <cell r="P63">
            <v>0</v>
          </cell>
          <cell r="Q63">
            <v>3259.57</v>
          </cell>
          <cell r="R63">
            <v>0</v>
          </cell>
        </row>
        <row r="64">
          <cell r="D64" t="str">
            <v>PASKIRSTOMOSIOS SĄNAUDOS</v>
          </cell>
          <cell r="E64" t="str">
            <v>B1.Darbo užmokestis</v>
          </cell>
          <cell r="F64">
            <v>34801.449999999997</v>
          </cell>
          <cell r="G64">
            <v>0</v>
          </cell>
          <cell r="H64">
            <v>0</v>
          </cell>
          <cell r="I64">
            <v>0</v>
          </cell>
          <cell r="J64">
            <v>0</v>
          </cell>
          <cell r="K64">
            <v>0</v>
          </cell>
          <cell r="L64">
            <v>0</v>
          </cell>
          <cell r="M64">
            <v>0</v>
          </cell>
          <cell r="N64">
            <v>0</v>
          </cell>
          <cell r="O64">
            <v>0</v>
          </cell>
          <cell r="P64">
            <v>0</v>
          </cell>
          <cell r="Q64">
            <v>34801.449999999997</v>
          </cell>
          <cell r="R64">
            <v>0</v>
          </cell>
        </row>
        <row r="65">
          <cell r="D65" t="str">
            <v>PASKIRSTOMOSIOS SĄNAUDOS</v>
          </cell>
          <cell r="E65" t="str">
            <v>B2.Soc. draudimas</v>
          </cell>
          <cell r="F65">
            <v>1081.72</v>
          </cell>
          <cell r="G65">
            <v>0</v>
          </cell>
          <cell r="H65">
            <v>0</v>
          </cell>
          <cell r="I65">
            <v>0</v>
          </cell>
          <cell r="J65">
            <v>0</v>
          </cell>
          <cell r="K65">
            <v>0</v>
          </cell>
          <cell r="L65">
            <v>0</v>
          </cell>
          <cell r="M65">
            <v>0</v>
          </cell>
          <cell r="N65">
            <v>0</v>
          </cell>
          <cell r="O65">
            <v>0</v>
          </cell>
          <cell r="P65">
            <v>0</v>
          </cell>
          <cell r="Q65">
            <v>1081.72</v>
          </cell>
          <cell r="R65">
            <v>0</v>
          </cell>
        </row>
        <row r="66">
          <cell r="D66" t="str">
            <v>PASKIRSTOMOSIOS SĄNAUDOS</v>
          </cell>
          <cell r="E66" t="str">
            <v>E1.Kuras mašinoms ir gamybiniam transportui</v>
          </cell>
          <cell r="F66">
            <v>18349.59</v>
          </cell>
          <cell r="G66">
            <v>0</v>
          </cell>
          <cell r="H66">
            <v>0</v>
          </cell>
          <cell r="I66">
            <v>0</v>
          </cell>
          <cell r="J66">
            <v>0</v>
          </cell>
          <cell r="K66">
            <v>0</v>
          </cell>
          <cell r="L66">
            <v>0</v>
          </cell>
          <cell r="M66">
            <v>0</v>
          </cell>
          <cell r="N66">
            <v>0</v>
          </cell>
          <cell r="O66">
            <v>0</v>
          </cell>
          <cell r="P66">
            <v>0</v>
          </cell>
          <cell r="Q66">
            <v>18349.59</v>
          </cell>
          <cell r="R66">
            <v>0</v>
          </cell>
        </row>
        <row r="67">
          <cell r="D67" t="str">
            <v>PASKIRSTOMOSIOS SĄNAUDOS</v>
          </cell>
          <cell r="E67" t="str">
            <v>A4.Remonto ir aptarnavimo paslaugų pirkimo sąnaudos</v>
          </cell>
          <cell r="F67">
            <v>881.4</v>
          </cell>
          <cell r="G67">
            <v>0</v>
          </cell>
          <cell r="H67">
            <v>0</v>
          </cell>
          <cell r="I67">
            <v>0</v>
          </cell>
          <cell r="J67">
            <v>0</v>
          </cell>
          <cell r="K67">
            <v>0</v>
          </cell>
          <cell r="L67">
            <v>0</v>
          </cell>
          <cell r="M67">
            <v>0</v>
          </cell>
          <cell r="N67">
            <v>0</v>
          </cell>
          <cell r="O67">
            <v>0</v>
          </cell>
          <cell r="P67">
            <v>0</v>
          </cell>
          <cell r="Q67">
            <v>881.4</v>
          </cell>
          <cell r="R67">
            <v>0</v>
          </cell>
        </row>
        <row r="68">
          <cell r="D68" t="str">
            <v>PASKIRSTOMOSIOS SĄNAUDOS</v>
          </cell>
          <cell r="E68" t="str">
            <v>F1.Transporto paslaugų pirkimo sąnaudos</v>
          </cell>
          <cell r="F68">
            <v>4068.63</v>
          </cell>
          <cell r="G68">
            <v>0</v>
          </cell>
          <cell r="H68">
            <v>0</v>
          </cell>
          <cell r="I68">
            <v>0</v>
          </cell>
          <cell r="J68">
            <v>0</v>
          </cell>
          <cell r="K68">
            <v>0</v>
          </cell>
          <cell r="L68">
            <v>0</v>
          </cell>
          <cell r="M68">
            <v>0</v>
          </cell>
          <cell r="N68">
            <v>0</v>
          </cell>
          <cell r="O68">
            <v>0</v>
          </cell>
          <cell r="P68">
            <v>0</v>
          </cell>
          <cell r="Q68">
            <v>4068.63</v>
          </cell>
          <cell r="R68">
            <v>0</v>
          </cell>
        </row>
        <row r="69">
          <cell r="D69" t="str">
            <v>PASKIRSTOMOSIOS SĄNAUDOS</v>
          </cell>
          <cell r="E69" t="str">
            <v>H1.Draudimo sąnaudos</v>
          </cell>
          <cell r="F69">
            <v>150.12</v>
          </cell>
          <cell r="G69">
            <v>0</v>
          </cell>
          <cell r="H69">
            <v>0</v>
          </cell>
          <cell r="I69">
            <v>0</v>
          </cell>
          <cell r="J69">
            <v>0</v>
          </cell>
          <cell r="K69">
            <v>0</v>
          </cell>
          <cell r="L69">
            <v>0</v>
          </cell>
          <cell r="M69">
            <v>0</v>
          </cell>
          <cell r="N69">
            <v>0</v>
          </cell>
          <cell r="O69">
            <v>0</v>
          </cell>
          <cell r="P69">
            <v>0</v>
          </cell>
          <cell r="Q69">
            <v>150.12</v>
          </cell>
          <cell r="R69">
            <v>0</v>
          </cell>
        </row>
        <row r="70">
          <cell r="D70" t="str">
            <v>PASKIRSTOMOSIOS SĄNAUDOS</v>
          </cell>
          <cell r="E70" t="str">
            <v>I8.Kitų paslaugų pirkimo sąnaudos</v>
          </cell>
          <cell r="F70">
            <v>886.09</v>
          </cell>
          <cell r="G70">
            <v>0</v>
          </cell>
          <cell r="H70">
            <v>0</v>
          </cell>
          <cell r="I70">
            <v>0</v>
          </cell>
          <cell r="J70">
            <v>0</v>
          </cell>
          <cell r="K70">
            <v>0</v>
          </cell>
          <cell r="L70">
            <v>0</v>
          </cell>
          <cell r="M70">
            <v>0</v>
          </cell>
          <cell r="N70">
            <v>0</v>
          </cell>
          <cell r="O70">
            <v>0</v>
          </cell>
          <cell r="P70">
            <v>0</v>
          </cell>
          <cell r="Q70">
            <v>886.09</v>
          </cell>
          <cell r="R70">
            <v>0</v>
          </cell>
        </row>
        <row r="71">
          <cell r="D71" t="str">
            <v>PASKIRSTOMOSIOS SĄNAUDOS</v>
          </cell>
          <cell r="E71" t="str">
            <v>C3.Šilumos energija</v>
          </cell>
          <cell r="F71">
            <v>805.36</v>
          </cell>
          <cell r="G71">
            <v>0</v>
          </cell>
          <cell r="H71">
            <v>0</v>
          </cell>
          <cell r="I71">
            <v>0</v>
          </cell>
          <cell r="J71">
            <v>0</v>
          </cell>
          <cell r="K71">
            <v>0</v>
          </cell>
          <cell r="L71">
            <v>0</v>
          </cell>
          <cell r="M71">
            <v>0</v>
          </cell>
          <cell r="N71">
            <v>0</v>
          </cell>
          <cell r="O71">
            <v>0</v>
          </cell>
          <cell r="P71">
            <v>0</v>
          </cell>
          <cell r="Q71">
            <v>805.36</v>
          </cell>
          <cell r="R71">
            <v>0</v>
          </cell>
        </row>
        <row r="72">
          <cell r="D72" t="str">
            <v>PASKIRSTOMOSIOS SĄNAUDOS</v>
          </cell>
          <cell r="E72" t="str">
            <v>C2.Elektros energija patalpų eksploatacijai</v>
          </cell>
          <cell r="F72">
            <v>850.3</v>
          </cell>
          <cell r="G72">
            <v>0</v>
          </cell>
          <cell r="H72">
            <v>0</v>
          </cell>
          <cell r="I72">
            <v>0</v>
          </cell>
          <cell r="J72">
            <v>0</v>
          </cell>
          <cell r="K72">
            <v>0</v>
          </cell>
          <cell r="L72">
            <v>0</v>
          </cell>
          <cell r="M72">
            <v>0</v>
          </cell>
          <cell r="N72">
            <v>0</v>
          </cell>
          <cell r="O72">
            <v>0</v>
          </cell>
          <cell r="P72">
            <v>0</v>
          </cell>
          <cell r="Q72">
            <v>850.3</v>
          </cell>
          <cell r="R72">
            <v>0</v>
          </cell>
        </row>
        <row r="73">
          <cell r="D73" t="str">
            <v>PASKIRSTOMOSIOS SĄNAUDOS</v>
          </cell>
          <cell r="E73" t="str">
            <v>K5.Administracinės ir kitos sąnaudos</v>
          </cell>
          <cell r="F73">
            <v>6481.26</v>
          </cell>
          <cell r="G73">
            <v>0</v>
          </cell>
          <cell r="H73">
            <v>0</v>
          </cell>
          <cell r="I73">
            <v>0</v>
          </cell>
          <cell r="J73">
            <v>0</v>
          </cell>
          <cell r="K73">
            <v>0</v>
          </cell>
          <cell r="L73">
            <v>0</v>
          </cell>
          <cell r="M73">
            <v>0</v>
          </cell>
          <cell r="N73">
            <v>0</v>
          </cell>
          <cell r="O73">
            <v>0</v>
          </cell>
          <cell r="P73">
            <v>0</v>
          </cell>
          <cell r="Q73">
            <v>6481.26</v>
          </cell>
          <cell r="R73">
            <v>0</v>
          </cell>
        </row>
        <row r="74">
          <cell r="D74" t="str">
            <v>PASKIRSTOMOSIOS SĄNAUDOS</v>
          </cell>
          <cell r="E74" t="str">
            <v>A1.Ilgalaikio turto nusidėvėjimas</v>
          </cell>
          <cell r="F74">
            <v>767.7</v>
          </cell>
          <cell r="G74">
            <v>767.7</v>
          </cell>
          <cell r="H74">
            <v>0</v>
          </cell>
          <cell r="I74">
            <v>0</v>
          </cell>
          <cell r="J74">
            <v>0</v>
          </cell>
          <cell r="K74">
            <v>0</v>
          </cell>
          <cell r="L74">
            <v>0</v>
          </cell>
          <cell r="M74">
            <v>0</v>
          </cell>
          <cell r="N74">
            <v>0</v>
          </cell>
          <cell r="O74">
            <v>0</v>
          </cell>
          <cell r="P74">
            <v>0</v>
          </cell>
          <cell r="Q74">
            <v>0</v>
          </cell>
          <cell r="R74">
            <v>0</v>
          </cell>
        </row>
        <row r="75">
          <cell r="D75" t="str">
            <v>PASKIRSTOMOSIOS SĄNAUDOS</v>
          </cell>
          <cell r="E75" t="str">
            <v>A3.Eksploatacinės medžiagos ir remontas</v>
          </cell>
          <cell r="F75">
            <v>16081.34</v>
          </cell>
          <cell r="G75">
            <v>16081.34</v>
          </cell>
          <cell r="H75">
            <v>0</v>
          </cell>
          <cell r="I75">
            <v>0</v>
          </cell>
          <cell r="J75">
            <v>0</v>
          </cell>
          <cell r="K75">
            <v>0</v>
          </cell>
          <cell r="L75">
            <v>0</v>
          </cell>
          <cell r="M75">
            <v>0</v>
          </cell>
          <cell r="N75">
            <v>0</v>
          </cell>
          <cell r="O75">
            <v>0</v>
          </cell>
          <cell r="P75">
            <v>0</v>
          </cell>
          <cell r="Q75">
            <v>0</v>
          </cell>
          <cell r="R75">
            <v>0</v>
          </cell>
        </row>
        <row r="76">
          <cell r="D76" t="str">
            <v>PASKIRSTOMOSIOS SĄNAUDOS</v>
          </cell>
          <cell r="E76" t="str">
            <v>B1.Darbo užmokestis</v>
          </cell>
          <cell r="F76">
            <v>23009.75</v>
          </cell>
          <cell r="G76">
            <v>23009.75</v>
          </cell>
          <cell r="H76">
            <v>0</v>
          </cell>
          <cell r="I76">
            <v>0</v>
          </cell>
          <cell r="J76">
            <v>0</v>
          </cell>
          <cell r="K76">
            <v>0</v>
          </cell>
          <cell r="L76">
            <v>0</v>
          </cell>
          <cell r="M76">
            <v>0</v>
          </cell>
          <cell r="N76">
            <v>0</v>
          </cell>
          <cell r="O76">
            <v>0</v>
          </cell>
          <cell r="P76">
            <v>0</v>
          </cell>
          <cell r="Q76">
            <v>0</v>
          </cell>
          <cell r="R76">
            <v>0</v>
          </cell>
        </row>
        <row r="77">
          <cell r="D77" t="str">
            <v>PASKIRSTOMOSIOS SĄNAUDOS</v>
          </cell>
          <cell r="E77" t="str">
            <v>B2.Soc. draudimas</v>
          </cell>
          <cell r="F77">
            <v>400.81</v>
          </cell>
          <cell r="G77">
            <v>400.81</v>
          </cell>
          <cell r="H77">
            <v>0</v>
          </cell>
          <cell r="I77">
            <v>0</v>
          </cell>
          <cell r="J77">
            <v>0</v>
          </cell>
          <cell r="K77">
            <v>0</v>
          </cell>
          <cell r="L77">
            <v>0</v>
          </cell>
          <cell r="M77">
            <v>0</v>
          </cell>
          <cell r="N77">
            <v>0</v>
          </cell>
          <cell r="O77">
            <v>0</v>
          </cell>
          <cell r="P77">
            <v>0</v>
          </cell>
          <cell r="Q77">
            <v>0</v>
          </cell>
          <cell r="R77">
            <v>0</v>
          </cell>
        </row>
        <row r="78">
          <cell r="D78" t="str">
            <v>PASKIRSTOMOSIOS SĄNAUDOS</v>
          </cell>
          <cell r="E78" t="str">
            <v>F1.Transporto paslaugų pirkimo sąnaudos</v>
          </cell>
          <cell r="F78">
            <v>1302.96</v>
          </cell>
          <cell r="G78">
            <v>1302.96</v>
          </cell>
          <cell r="H78">
            <v>0</v>
          </cell>
          <cell r="I78">
            <v>0</v>
          </cell>
          <cell r="J78">
            <v>0</v>
          </cell>
          <cell r="K78">
            <v>0</v>
          </cell>
          <cell r="L78">
            <v>0</v>
          </cell>
          <cell r="M78">
            <v>0</v>
          </cell>
          <cell r="N78">
            <v>0</v>
          </cell>
          <cell r="O78">
            <v>0</v>
          </cell>
          <cell r="P78">
            <v>0</v>
          </cell>
          <cell r="Q78">
            <v>0</v>
          </cell>
          <cell r="R78">
            <v>0</v>
          </cell>
        </row>
        <row r="79">
          <cell r="D79" t="str">
            <v>PASKIRSTOMOSIOS SĄNAUDOS</v>
          </cell>
          <cell r="E79" t="str">
            <v>H1.Draudimo sąnaudos</v>
          </cell>
          <cell r="F79">
            <v>29</v>
          </cell>
          <cell r="G79">
            <v>29</v>
          </cell>
          <cell r="H79">
            <v>0</v>
          </cell>
          <cell r="I79">
            <v>0</v>
          </cell>
          <cell r="J79">
            <v>0</v>
          </cell>
          <cell r="K79">
            <v>0</v>
          </cell>
          <cell r="L79">
            <v>0</v>
          </cell>
          <cell r="M79">
            <v>0</v>
          </cell>
          <cell r="N79">
            <v>0</v>
          </cell>
          <cell r="O79">
            <v>0</v>
          </cell>
          <cell r="P79">
            <v>0</v>
          </cell>
          <cell r="Q79">
            <v>0</v>
          </cell>
          <cell r="R79">
            <v>0</v>
          </cell>
        </row>
        <row r="80">
          <cell r="D80" t="str">
            <v>PASKIRSTOMOSIOS SĄNAUDOS</v>
          </cell>
          <cell r="E80" t="str">
            <v>I2.Telekomunikacijos paslaugos</v>
          </cell>
          <cell r="F80">
            <v>4740.2</v>
          </cell>
          <cell r="G80">
            <v>4740.2</v>
          </cell>
          <cell r="H80">
            <v>0</v>
          </cell>
          <cell r="I80">
            <v>0</v>
          </cell>
          <cell r="J80">
            <v>0</v>
          </cell>
          <cell r="K80">
            <v>0</v>
          </cell>
          <cell r="L80">
            <v>0</v>
          </cell>
          <cell r="M80">
            <v>0</v>
          </cell>
          <cell r="N80">
            <v>0</v>
          </cell>
          <cell r="O80">
            <v>0</v>
          </cell>
          <cell r="P80">
            <v>0</v>
          </cell>
          <cell r="Q80">
            <v>0</v>
          </cell>
          <cell r="R80">
            <v>0</v>
          </cell>
        </row>
        <row r="81">
          <cell r="D81" t="str">
            <v>PASKIRSTOMOSIOS SĄNAUDOS</v>
          </cell>
          <cell r="E81" t="str">
            <v>A5.Metrologinės patikros sąnaudos</v>
          </cell>
          <cell r="F81">
            <v>79.599999999999994</v>
          </cell>
          <cell r="G81">
            <v>79.599999999999994</v>
          </cell>
          <cell r="H81">
            <v>0</v>
          </cell>
          <cell r="I81">
            <v>0</v>
          </cell>
          <cell r="J81">
            <v>0</v>
          </cell>
          <cell r="K81">
            <v>0</v>
          </cell>
          <cell r="L81">
            <v>0</v>
          </cell>
          <cell r="M81">
            <v>0</v>
          </cell>
          <cell r="N81">
            <v>0</v>
          </cell>
          <cell r="O81">
            <v>0</v>
          </cell>
          <cell r="P81">
            <v>0</v>
          </cell>
          <cell r="Q81">
            <v>0</v>
          </cell>
          <cell r="R81">
            <v>0</v>
          </cell>
        </row>
        <row r="82">
          <cell r="D82" t="str">
            <v>PASKIRSTOMOSIOS SĄNAUDOS</v>
          </cell>
          <cell r="E82" t="str">
            <v>I8.Kitų paslaugų pirkimo sąnaudos</v>
          </cell>
          <cell r="F82">
            <v>23.02</v>
          </cell>
          <cell r="G82">
            <v>0</v>
          </cell>
          <cell r="H82">
            <v>0</v>
          </cell>
          <cell r="I82">
            <v>0</v>
          </cell>
          <cell r="J82">
            <v>0</v>
          </cell>
          <cell r="K82">
            <v>0</v>
          </cell>
          <cell r="L82">
            <v>0</v>
          </cell>
          <cell r="M82">
            <v>0</v>
          </cell>
          <cell r="N82">
            <v>0</v>
          </cell>
          <cell r="O82">
            <v>0</v>
          </cell>
          <cell r="P82">
            <v>0</v>
          </cell>
          <cell r="Q82">
            <v>0</v>
          </cell>
          <cell r="R82">
            <v>23.02</v>
          </cell>
        </row>
        <row r="83">
          <cell r="D83" t="str">
            <v>PASKIRSTOMOSIOS SĄNAUDOS</v>
          </cell>
          <cell r="E83" t="str">
            <v>E2.Kuras lengviesiams automobiliams</v>
          </cell>
          <cell r="F83">
            <v>2867.1</v>
          </cell>
          <cell r="G83">
            <v>2867.1</v>
          </cell>
          <cell r="H83">
            <v>0</v>
          </cell>
          <cell r="I83">
            <v>0</v>
          </cell>
          <cell r="J83">
            <v>0</v>
          </cell>
          <cell r="K83">
            <v>0</v>
          </cell>
          <cell r="L83">
            <v>0</v>
          </cell>
          <cell r="M83">
            <v>0</v>
          </cell>
          <cell r="N83">
            <v>0</v>
          </cell>
          <cell r="O83">
            <v>0</v>
          </cell>
          <cell r="P83">
            <v>0</v>
          </cell>
          <cell r="Q83">
            <v>0</v>
          </cell>
          <cell r="R83">
            <v>0</v>
          </cell>
        </row>
        <row r="84">
          <cell r="D84" t="str">
            <v>PASKIRSTOMOSIOS SĄNAUDOS</v>
          </cell>
          <cell r="E84" t="str">
            <v>C2.Elektros energija patalpų eksploatacijai</v>
          </cell>
          <cell r="F84">
            <v>24.4</v>
          </cell>
          <cell r="G84">
            <v>0</v>
          </cell>
          <cell r="H84">
            <v>0</v>
          </cell>
          <cell r="I84">
            <v>0</v>
          </cell>
          <cell r="J84">
            <v>0</v>
          </cell>
          <cell r="K84">
            <v>0</v>
          </cell>
          <cell r="L84">
            <v>0</v>
          </cell>
          <cell r="M84">
            <v>0</v>
          </cell>
          <cell r="N84">
            <v>0</v>
          </cell>
          <cell r="O84">
            <v>0</v>
          </cell>
          <cell r="P84">
            <v>0</v>
          </cell>
          <cell r="Q84">
            <v>0</v>
          </cell>
          <cell r="R84">
            <v>24.4</v>
          </cell>
        </row>
        <row r="85">
          <cell r="D85" t="str">
            <v>PASKIRSTOMOSIOS SĄNAUDOS</v>
          </cell>
          <cell r="E85" t="str">
            <v>A4.Remonto ir aptarnavimo paslaugų pirkimo sąnaudos</v>
          </cell>
          <cell r="F85">
            <v>482.8</v>
          </cell>
          <cell r="G85">
            <v>0</v>
          </cell>
          <cell r="H85">
            <v>0</v>
          </cell>
          <cell r="I85">
            <v>0</v>
          </cell>
          <cell r="J85">
            <v>0</v>
          </cell>
          <cell r="K85">
            <v>0</v>
          </cell>
          <cell r="L85">
            <v>0</v>
          </cell>
          <cell r="M85">
            <v>0</v>
          </cell>
          <cell r="N85">
            <v>0</v>
          </cell>
          <cell r="O85">
            <v>0</v>
          </cell>
          <cell r="P85">
            <v>0</v>
          </cell>
          <cell r="Q85">
            <v>0</v>
          </cell>
          <cell r="R85">
            <v>482.8</v>
          </cell>
        </row>
        <row r="86">
          <cell r="D86" t="str">
            <v>PASKIRSTOMOSIOS SĄNAUDOS</v>
          </cell>
          <cell r="E86" t="str">
            <v>C2.Elektros energija patalpų eksploatacijai</v>
          </cell>
          <cell r="F86">
            <v>927.3</v>
          </cell>
          <cell r="G86">
            <v>0</v>
          </cell>
          <cell r="H86">
            <v>0</v>
          </cell>
          <cell r="I86">
            <v>0</v>
          </cell>
          <cell r="J86">
            <v>0</v>
          </cell>
          <cell r="K86">
            <v>0</v>
          </cell>
          <cell r="L86">
            <v>0</v>
          </cell>
          <cell r="M86">
            <v>0</v>
          </cell>
          <cell r="N86">
            <v>0</v>
          </cell>
          <cell r="O86">
            <v>0</v>
          </cell>
          <cell r="P86">
            <v>0</v>
          </cell>
          <cell r="Q86">
            <v>0</v>
          </cell>
          <cell r="R86">
            <v>927.3</v>
          </cell>
        </row>
        <row r="87">
          <cell r="D87" t="str">
            <v>PASKIRSTOMOSIOS SĄNAUDOS</v>
          </cell>
          <cell r="E87" t="str">
            <v>C3.Šilumos energija</v>
          </cell>
          <cell r="F87">
            <v>1362.96</v>
          </cell>
          <cell r="G87">
            <v>0</v>
          </cell>
          <cell r="H87">
            <v>0</v>
          </cell>
          <cell r="I87">
            <v>0</v>
          </cell>
          <cell r="J87">
            <v>0</v>
          </cell>
          <cell r="K87">
            <v>0</v>
          </cell>
          <cell r="L87">
            <v>0</v>
          </cell>
          <cell r="M87">
            <v>0</v>
          </cell>
          <cell r="N87">
            <v>0</v>
          </cell>
          <cell r="O87">
            <v>0</v>
          </cell>
          <cell r="P87">
            <v>0</v>
          </cell>
          <cell r="Q87">
            <v>0</v>
          </cell>
          <cell r="R87">
            <v>1362.96</v>
          </cell>
        </row>
        <row r="88">
          <cell r="D88" t="str">
            <v>PASKIRSTOMOSIOS SĄNAUDOS</v>
          </cell>
          <cell r="E88" t="str">
            <v>I2.Telekomunikacijos paslaugos</v>
          </cell>
          <cell r="F88">
            <v>2240.02</v>
          </cell>
          <cell r="G88">
            <v>0</v>
          </cell>
          <cell r="H88">
            <v>0</v>
          </cell>
          <cell r="I88">
            <v>0</v>
          </cell>
          <cell r="J88">
            <v>0</v>
          </cell>
          <cell r="K88">
            <v>0</v>
          </cell>
          <cell r="L88">
            <v>0</v>
          </cell>
          <cell r="M88">
            <v>0</v>
          </cell>
          <cell r="N88">
            <v>0</v>
          </cell>
          <cell r="O88">
            <v>0</v>
          </cell>
          <cell r="P88">
            <v>0</v>
          </cell>
          <cell r="Q88">
            <v>0</v>
          </cell>
          <cell r="R88">
            <v>2240.02</v>
          </cell>
        </row>
        <row r="89">
          <cell r="D89" t="str">
            <v>PASKIRSTOMOSIOS SĄNAUDOS</v>
          </cell>
          <cell r="E89" t="str">
            <v>F1.Transporto paslaugų pirkimo sąnaudos</v>
          </cell>
          <cell r="F89">
            <v>1343.65</v>
          </cell>
          <cell r="G89">
            <v>0</v>
          </cell>
          <cell r="H89">
            <v>0</v>
          </cell>
          <cell r="I89">
            <v>0</v>
          </cell>
          <cell r="J89">
            <v>0</v>
          </cell>
          <cell r="K89">
            <v>0</v>
          </cell>
          <cell r="L89">
            <v>0</v>
          </cell>
          <cell r="M89">
            <v>0</v>
          </cell>
          <cell r="N89">
            <v>0</v>
          </cell>
          <cell r="O89">
            <v>0</v>
          </cell>
          <cell r="P89">
            <v>0</v>
          </cell>
          <cell r="Q89">
            <v>0</v>
          </cell>
          <cell r="R89">
            <v>1343.65</v>
          </cell>
        </row>
        <row r="90">
          <cell r="D90" t="str">
            <v>PASKIRSTOMOSIOS SĄNAUDOS</v>
          </cell>
          <cell r="E90" t="str">
            <v>I8.Kitų paslaugų pirkimo sąnaudos</v>
          </cell>
          <cell r="F90">
            <v>3065.29</v>
          </cell>
          <cell r="G90">
            <v>0</v>
          </cell>
          <cell r="H90">
            <v>0</v>
          </cell>
          <cell r="I90">
            <v>0</v>
          </cell>
          <cell r="J90">
            <v>0</v>
          </cell>
          <cell r="K90">
            <v>0</v>
          </cell>
          <cell r="L90">
            <v>0</v>
          </cell>
          <cell r="M90">
            <v>0</v>
          </cell>
          <cell r="N90">
            <v>0</v>
          </cell>
          <cell r="O90">
            <v>0</v>
          </cell>
          <cell r="P90">
            <v>0</v>
          </cell>
          <cell r="Q90">
            <v>0</v>
          </cell>
          <cell r="R90">
            <v>3065.29</v>
          </cell>
        </row>
        <row r="91">
          <cell r="D91" t="str">
            <v>PASKIRSTOMOSIOS SĄNAUDOS</v>
          </cell>
          <cell r="E91" t="str">
            <v>I8.Kitų paslaugų pirkimo sąnaudos</v>
          </cell>
          <cell r="F91">
            <v>1574.4</v>
          </cell>
          <cell r="G91">
            <v>0</v>
          </cell>
          <cell r="H91">
            <v>0</v>
          </cell>
          <cell r="I91">
            <v>0</v>
          </cell>
          <cell r="J91">
            <v>0</v>
          </cell>
          <cell r="K91">
            <v>0</v>
          </cell>
          <cell r="L91">
            <v>0</v>
          </cell>
          <cell r="M91">
            <v>0</v>
          </cell>
          <cell r="N91">
            <v>0</v>
          </cell>
          <cell r="O91">
            <v>0</v>
          </cell>
          <cell r="P91">
            <v>0</v>
          </cell>
          <cell r="Q91">
            <v>0</v>
          </cell>
          <cell r="R91">
            <v>1574.4</v>
          </cell>
        </row>
        <row r="92">
          <cell r="D92" t="str">
            <v>PASKIRSTOMOSIOS SĄNAUDOS</v>
          </cell>
          <cell r="E92" t="str">
            <v xml:space="preserve">I7.Org. inventoriaus aptarnavimo sąnaudos		</v>
          </cell>
          <cell r="F92">
            <v>960</v>
          </cell>
          <cell r="G92">
            <v>0</v>
          </cell>
          <cell r="H92">
            <v>0</v>
          </cell>
          <cell r="I92">
            <v>0</v>
          </cell>
          <cell r="J92">
            <v>0</v>
          </cell>
          <cell r="K92">
            <v>0</v>
          </cell>
          <cell r="L92">
            <v>0</v>
          </cell>
          <cell r="M92">
            <v>0</v>
          </cell>
          <cell r="N92">
            <v>0</v>
          </cell>
          <cell r="O92">
            <v>0</v>
          </cell>
          <cell r="P92">
            <v>0</v>
          </cell>
          <cell r="Q92">
            <v>0</v>
          </cell>
          <cell r="R92">
            <v>960</v>
          </cell>
        </row>
        <row r="93">
          <cell r="D93" t="str">
            <v>PASKIRSTOMOSIOS SĄNAUDOS</v>
          </cell>
          <cell r="E93" t="str">
            <v>I1.Bankų paslaugos</v>
          </cell>
          <cell r="F93">
            <v>807.72</v>
          </cell>
          <cell r="G93">
            <v>0</v>
          </cell>
          <cell r="H93">
            <v>0</v>
          </cell>
          <cell r="I93">
            <v>0</v>
          </cell>
          <cell r="J93">
            <v>0</v>
          </cell>
          <cell r="K93">
            <v>0</v>
          </cell>
          <cell r="L93">
            <v>0</v>
          </cell>
          <cell r="M93">
            <v>0</v>
          </cell>
          <cell r="N93">
            <v>0</v>
          </cell>
          <cell r="O93">
            <v>0</v>
          </cell>
          <cell r="P93">
            <v>0</v>
          </cell>
          <cell r="Q93">
            <v>0</v>
          </cell>
          <cell r="R93">
            <v>807.72</v>
          </cell>
        </row>
        <row r="94">
          <cell r="D94" t="str">
            <v>PASKIRSTOMOSIOS SĄNAUDOS</v>
          </cell>
          <cell r="E94" t="str">
            <v>H1.Draudimo sąnaudos</v>
          </cell>
          <cell r="F94">
            <v>893.52</v>
          </cell>
          <cell r="G94">
            <v>0</v>
          </cell>
          <cell r="H94">
            <v>0</v>
          </cell>
          <cell r="I94">
            <v>0</v>
          </cell>
          <cell r="J94">
            <v>0</v>
          </cell>
          <cell r="K94">
            <v>0</v>
          </cell>
          <cell r="L94">
            <v>0</v>
          </cell>
          <cell r="M94">
            <v>0</v>
          </cell>
          <cell r="N94">
            <v>0</v>
          </cell>
          <cell r="O94">
            <v>0</v>
          </cell>
          <cell r="P94">
            <v>0</v>
          </cell>
          <cell r="Q94">
            <v>0</v>
          </cell>
          <cell r="R94">
            <v>893.52</v>
          </cell>
        </row>
        <row r="95">
          <cell r="D95" t="str">
            <v>PASKIRSTOMOSIOS SĄNAUDOS</v>
          </cell>
          <cell r="E95" t="str">
            <v>B1.Darbo užmokestis</v>
          </cell>
          <cell r="F95">
            <v>130997.8</v>
          </cell>
          <cell r="G95">
            <v>0</v>
          </cell>
          <cell r="H95">
            <v>0</v>
          </cell>
          <cell r="I95">
            <v>0</v>
          </cell>
          <cell r="J95">
            <v>0</v>
          </cell>
          <cell r="K95">
            <v>0</v>
          </cell>
          <cell r="L95">
            <v>0</v>
          </cell>
          <cell r="M95">
            <v>0</v>
          </cell>
          <cell r="N95">
            <v>0</v>
          </cell>
          <cell r="O95">
            <v>0</v>
          </cell>
          <cell r="P95">
            <v>0</v>
          </cell>
          <cell r="Q95">
            <v>0</v>
          </cell>
          <cell r="R95">
            <v>130997.8</v>
          </cell>
        </row>
        <row r="96">
          <cell r="D96" t="str">
            <v>NEPASKIRSTOMOSIOS SĄNAUDOS</v>
          </cell>
          <cell r="E96" t="str">
            <v>NEP20.Atidėjinių sąnaudos</v>
          </cell>
          <cell r="F96">
            <v>-1998.99</v>
          </cell>
          <cell r="G96">
            <v>0</v>
          </cell>
          <cell r="H96">
            <v>0</v>
          </cell>
          <cell r="I96">
            <v>0</v>
          </cell>
          <cell r="J96">
            <v>0</v>
          </cell>
          <cell r="K96">
            <v>0</v>
          </cell>
          <cell r="L96">
            <v>0</v>
          </cell>
          <cell r="M96">
            <v>0</v>
          </cell>
          <cell r="N96">
            <v>0</v>
          </cell>
          <cell r="O96">
            <v>0</v>
          </cell>
          <cell r="P96">
            <v>0</v>
          </cell>
          <cell r="Q96">
            <v>0</v>
          </cell>
          <cell r="R96">
            <v>-1998.99</v>
          </cell>
        </row>
        <row r="97">
          <cell r="D97" t="str">
            <v>PASKIRSTOMOSIOS SĄNAUDOS</v>
          </cell>
          <cell r="E97" t="str">
            <v>B2.Soc. draudimas</v>
          </cell>
          <cell r="F97">
            <v>2695.6</v>
          </cell>
          <cell r="G97">
            <v>0</v>
          </cell>
          <cell r="H97">
            <v>0</v>
          </cell>
          <cell r="I97">
            <v>0</v>
          </cell>
          <cell r="J97">
            <v>0</v>
          </cell>
          <cell r="K97">
            <v>0</v>
          </cell>
          <cell r="L97">
            <v>0</v>
          </cell>
          <cell r="M97">
            <v>0</v>
          </cell>
          <cell r="N97">
            <v>0</v>
          </cell>
          <cell r="O97">
            <v>0</v>
          </cell>
          <cell r="P97">
            <v>0</v>
          </cell>
          <cell r="Q97">
            <v>0</v>
          </cell>
          <cell r="R97">
            <v>2695.6</v>
          </cell>
        </row>
        <row r="98">
          <cell r="D98" t="str">
            <v>NEPASKIRSTOMOSIOS SĄNAUDOS</v>
          </cell>
          <cell r="E98" t="str">
            <v>NEP20.Atidėjinių sąnaudos</v>
          </cell>
          <cell r="F98">
            <v>-413.91</v>
          </cell>
          <cell r="G98">
            <v>0</v>
          </cell>
          <cell r="H98">
            <v>0</v>
          </cell>
          <cell r="I98">
            <v>0</v>
          </cell>
          <cell r="J98">
            <v>0</v>
          </cell>
          <cell r="K98">
            <v>0</v>
          </cell>
          <cell r="L98">
            <v>0</v>
          </cell>
          <cell r="M98">
            <v>0</v>
          </cell>
          <cell r="N98">
            <v>0</v>
          </cell>
          <cell r="O98">
            <v>0</v>
          </cell>
          <cell r="P98">
            <v>0</v>
          </cell>
          <cell r="Q98">
            <v>0</v>
          </cell>
          <cell r="R98">
            <v>-413.91</v>
          </cell>
        </row>
        <row r="99">
          <cell r="D99" t="str">
            <v>NEPASKIRSTOMOSIOS SĄNAUDOS</v>
          </cell>
          <cell r="E99" t="str">
            <v>NEP9.Išmokų sąnaudos</v>
          </cell>
          <cell r="F99">
            <v>10150.17</v>
          </cell>
          <cell r="G99">
            <v>0</v>
          </cell>
          <cell r="H99">
            <v>0</v>
          </cell>
          <cell r="I99">
            <v>0</v>
          </cell>
          <cell r="J99">
            <v>0</v>
          </cell>
          <cell r="K99">
            <v>0</v>
          </cell>
          <cell r="L99">
            <v>0</v>
          </cell>
          <cell r="M99">
            <v>0</v>
          </cell>
          <cell r="N99">
            <v>0</v>
          </cell>
          <cell r="O99">
            <v>0</v>
          </cell>
          <cell r="P99">
            <v>0</v>
          </cell>
          <cell r="Q99">
            <v>0</v>
          </cell>
          <cell r="R99">
            <v>10150.17</v>
          </cell>
        </row>
        <row r="100">
          <cell r="D100" t="str">
            <v>PASKIRSTOMOSIOS SĄNAUDOS</v>
          </cell>
          <cell r="E100" t="str">
            <v>A1.Ilgalaikio turto nusidėvėjimas</v>
          </cell>
          <cell r="F100">
            <v>2259.71</v>
          </cell>
          <cell r="G100">
            <v>0</v>
          </cell>
          <cell r="H100">
            <v>0</v>
          </cell>
          <cell r="I100">
            <v>0</v>
          </cell>
          <cell r="J100">
            <v>0</v>
          </cell>
          <cell r="K100">
            <v>0</v>
          </cell>
          <cell r="L100">
            <v>0</v>
          </cell>
          <cell r="M100">
            <v>0</v>
          </cell>
          <cell r="N100">
            <v>0</v>
          </cell>
          <cell r="O100">
            <v>0</v>
          </cell>
          <cell r="P100">
            <v>0</v>
          </cell>
          <cell r="Q100">
            <v>0</v>
          </cell>
          <cell r="R100">
            <v>2259.71</v>
          </cell>
        </row>
        <row r="101">
          <cell r="D101" t="str">
            <v>NEPASKIRSTOMOSIOS SĄNAUDOS</v>
          </cell>
          <cell r="E101" t="str">
            <v>NEP15.Nusidėvėjimo sąnaudos nuo ES dalies</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D102" t="str">
            <v>PASKIRSTOMOSIOS SĄNAUDOS</v>
          </cell>
          <cell r="E102" t="str">
            <v>A1.Ilgalaikio turto nusidėvėjimas</v>
          </cell>
          <cell r="F102">
            <v>452.88</v>
          </cell>
          <cell r="G102">
            <v>0</v>
          </cell>
          <cell r="H102">
            <v>0</v>
          </cell>
          <cell r="I102">
            <v>0</v>
          </cell>
          <cell r="J102">
            <v>0</v>
          </cell>
          <cell r="K102">
            <v>0</v>
          </cell>
          <cell r="L102">
            <v>0</v>
          </cell>
          <cell r="M102">
            <v>0</v>
          </cell>
          <cell r="N102">
            <v>0</v>
          </cell>
          <cell r="O102">
            <v>0</v>
          </cell>
          <cell r="P102">
            <v>0</v>
          </cell>
          <cell r="Q102">
            <v>0</v>
          </cell>
          <cell r="R102">
            <v>452.88</v>
          </cell>
        </row>
        <row r="103">
          <cell r="D103" t="str">
            <v>PASKIRSTOMOSIOS SĄNAUDOS</v>
          </cell>
          <cell r="E103" t="str">
            <v>L3.Nekilnojamo turto mokesčai</v>
          </cell>
          <cell r="F103">
            <v>336</v>
          </cell>
          <cell r="G103">
            <v>0</v>
          </cell>
          <cell r="H103">
            <v>0</v>
          </cell>
          <cell r="I103">
            <v>0</v>
          </cell>
          <cell r="J103">
            <v>0</v>
          </cell>
          <cell r="K103">
            <v>0</v>
          </cell>
          <cell r="L103">
            <v>0</v>
          </cell>
          <cell r="M103">
            <v>0</v>
          </cell>
          <cell r="N103">
            <v>0</v>
          </cell>
          <cell r="O103">
            <v>0</v>
          </cell>
          <cell r="P103">
            <v>0</v>
          </cell>
          <cell r="Q103">
            <v>0</v>
          </cell>
          <cell r="R103">
            <v>336</v>
          </cell>
        </row>
        <row r="104">
          <cell r="D104" t="str">
            <v>PASKIRSTOMOSIOS SĄNAUDOS</v>
          </cell>
          <cell r="E104" t="str">
            <v>L6.Kiti mokesčiai</v>
          </cell>
          <cell r="F104">
            <v>12.84</v>
          </cell>
          <cell r="G104">
            <v>0</v>
          </cell>
          <cell r="H104">
            <v>0</v>
          </cell>
          <cell r="I104">
            <v>0</v>
          </cell>
          <cell r="J104">
            <v>0</v>
          </cell>
          <cell r="K104">
            <v>0</v>
          </cell>
          <cell r="L104">
            <v>0</v>
          </cell>
          <cell r="M104">
            <v>0</v>
          </cell>
          <cell r="N104">
            <v>0</v>
          </cell>
          <cell r="O104">
            <v>0</v>
          </cell>
          <cell r="P104">
            <v>0</v>
          </cell>
          <cell r="Q104">
            <v>0</v>
          </cell>
          <cell r="R104">
            <v>12.84</v>
          </cell>
        </row>
        <row r="105">
          <cell r="D105" t="str">
            <v>NEPASKIRSTOMOSIOS SĄNAUDOS</v>
          </cell>
          <cell r="E105" t="str">
            <v>NEP25.Kitos nepaskirstomos sąnaudos</v>
          </cell>
          <cell r="F105">
            <v>83.8</v>
          </cell>
          <cell r="G105">
            <v>0</v>
          </cell>
          <cell r="H105">
            <v>0</v>
          </cell>
          <cell r="I105">
            <v>0</v>
          </cell>
          <cell r="J105">
            <v>0</v>
          </cell>
          <cell r="K105">
            <v>0</v>
          </cell>
          <cell r="L105">
            <v>0</v>
          </cell>
          <cell r="M105">
            <v>0</v>
          </cell>
          <cell r="N105">
            <v>0</v>
          </cell>
          <cell r="O105">
            <v>0</v>
          </cell>
          <cell r="P105">
            <v>0</v>
          </cell>
          <cell r="Q105">
            <v>0</v>
          </cell>
          <cell r="R105">
            <v>83.8</v>
          </cell>
        </row>
        <row r="106">
          <cell r="D106" t="str">
            <v>PASKIRSTOMOSIOS SĄNAUDOS</v>
          </cell>
          <cell r="E106" t="str">
            <v>L2.Mokesčiai už taršą</v>
          </cell>
          <cell r="F106">
            <v>7801</v>
          </cell>
          <cell r="G106">
            <v>0</v>
          </cell>
          <cell r="H106">
            <v>0</v>
          </cell>
          <cell r="I106">
            <v>0</v>
          </cell>
          <cell r="J106">
            <v>0</v>
          </cell>
          <cell r="K106">
            <v>0</v>
          </cell>
          <cell r="L106">
            <v>7801</v>
          </cell>
          <cell r="M106">
            <v>0</v>
          </cell>
          <cell r="N106">
            <v>0</v>
          </cell>
          <cell r="O106">
            <v>0</v>
          </cell>
          <cell r="P106">
            <v>0</v>
          </cell>
          <cell r="Q106">
            <v>0</v>
          </cell>
          <cell r="R106">
            <v>0</v>
          </cell>
        </row>
        <row r="107">
          <cell r="D107" t="str">
            <v>PASKIRSTOMOSIOS SĄNAUDOS</v>
          </cell>
          <cell r="E107" t="str">
            <v>L5.Energetikos įstatyme numatytų mokesčių sąnaudos</v>
          </cell>
          <cell r="F107">
            <v>1471.58</v>
          </cell>
          <cell r="G107">
            <v>0</v>
          </cell>
          <cell r="H107">
            <v>0</v>
          </cell>
          <cell r="I107">
            <v>0</v>
          </cell>
          <cell r="J107">
            <v>0</v>
          </cell>
          <cell r="K107">
            <v>0</v>
          </cell>
          <cell r="L107">
            <v>0</v>
          </cell>
          <cell r="M107">
            <v>0</v>
          </cell>
          <cell r="N107">
            <v>0</v>
          </cell>
          <cell r="O107">
            <v>0</v>
          </cell>
          <cell r="P107">
            <v>0</v>
          </cell>
          <cell r="Q107">
            <v>0</v>
          </cell>
          <cell r="R107">
            <v>1471.58</v>
          </cell>
        </row>
        <row r="108">
          <cell r="D108" t="str">
            <v>PASKIRSTOMOSIOS SĄNAUDOS</v>
          </cell>
          <cell r="E108" t="str">
            <v xml:space="preserve">K8.Žyminio mokesčio sąnaudos			</v>
          </cell>
          <cell r="F108">
            <v>1305.3599999999999</v>
          </cell>
          <cell r="G108">
            <v>0</v>
          </cell>
          <cell r="H108">
            <v>0</v>
          </cell>
          <cell r="I108">
            <v>0</v>
          </cell>
          <cell r="J108">
            <v>0</v>
          </cell>
          <cell r="K108">
            <v>0</v>
          </cell>
          <cell r="L108">
            <v>0</v>
          </cell>
          <cell r="M108">
            <v>0</v>
          </cell>
          <cell r="N108">
            <v>0</v>
          </cell>
          <cell r="O108">
            <v>0</v>
          </cell>
          <cell r="P108">
            <v>0</v>
          </cell>
          <cell r="Q108">
            <v>0</v>
          </cell>
          <cell r="R108">
            <v>1305.3599999999999</v>
          </cell>
        </row>
        <row r="109">
          <cell r="D109" t="str">
            <v>PASKIRSTOMOSIOS SĄNAUDOS</v>
          </cell>
          <cell r="E109" t="str">
            <v>L4.Žemės nuomos mokesčiai</v>
          </cell>
          <cell r="F109">
            <v>190.46</v>
          </cell>
          <cell r="G109">
            <v>0</v>
          </cell>
          <cell r="H109">
            <v>0</v>
          </cell>
          <cell r="I109">
            <v>0</v>
          </cell>
          <cell r="J109">
            <v>0</v>
          </cell>
          <cell r="K109">
            <v>0</v>
          </cell>
          <cell r="L109">
            <v>0</v>
          </cell>
          <cell r="M109">
            <v>0</v>
          </cell>
          <cell r="N109">
            <v>0</v>
          </cell>
          <cell r="O109">
            <v>0</v>
          </cell>
          <cell r="P109">
            <v>0</v>
          </cell>
          <cell r="Q109">
            <v>0</v>
          </cell>
          <cell r="R109">
            <v>190.46</v>
          </cell>
        </row>
        <row r="110">
          <cell r="D110" t="str">
            <v>NEPASKIRSTOMOSIOS SĄNAUDOS</v>
          </cell>
          <cell r="E110" t="str">
            <v>NEP1.Abejotinos ir beviltiškos skolos</v>
          </cell>
          <cell r="F110">
            <v>-1817.6</v>
          </cell>
          <cell r="G110">
            <v>0</v>
          </cell>
          <cell r="H110">
            <v>0</v>
          </cell>
          <cell r="I110">
            <v>0</v>
          </cell>
          <cell r="J110">
            <v>0</v>
          </cell>
          <cell r="K110">
            <v>0</v>
          </cell>
          <cell r="L110">
            <v>0</v>
          </cell>
          <cell r="M110">
            <v>0</v>
          </cell>
          <cell r="N110">
            <v>0</v>
          </cell>
          <cell r="O110">
            <v>0</v>
          </cell>
          <cell r="P110">
            <v>0</v>
          </cell>
          <cell r="Q110">
            <v>0</v>
          </cell>
          <cell r="R110">
            <v>-1817.6</v>
          </cell>
        </row>
        <row r="111">
          <cell r="D111" t="str">
            <v>NEPASKIRSTOMOSIOS SĄNAUDOS</v>
          </cell>
          <cell r="E111" t="str">
            <v>NEP2.Baudos ir delspinigiai</v>
          </cell>
          <cell r="F111">
            <v>33.78</v>
          </cell>
          <cell r="G111">
            <v>0</v>
          </cell>
          <cell r="H111">
            <v>0</v>
          </cell>
          <cell r="I111">
            <v>0</v>
          </cell>
          <cell r="J111">
            <v>0</v>
          </cell>
          <cell r="K111">
            <v>0</v>
          </cell>
          <cell r="L111">
            <v>0</v>
          </cell>
          <cell r="M111">
            <v>0</v>
          </cell>
          <cell r="N111">
            <v>0</v>
          </cell>
          <cell r="O111">
            <v>0</v>
          </cell>
          <cell r="P111">
            <v>0</v>
          </cell>
          <cell r="Q111">
            <v>0</v>
          </cell>
          <cell r="R111">
            <v>33.78</v>
          </cell>
        </row>
        <row r="112">
          <cell r="D112" t="str">
            <v>NEPASKIRSTOMOSIOS SĄNAUDOS</v>
          </cell>
          <cell r="E112" t="str">
            <v>NEP25.Kitos nepaskirstomos sąnaudos</v>
          </cell>
          <cell r="F112">
            <v>3098.91</v>
          </cell>
          <cell r="G112">
            <v>0</v>
          </cell>
          <cell r="H112">
            <v>0</v>
          </cell>
          <cell r="I112">
            <v>0</v>
          </cell>
          <cell r="J112">
            <v>0</v>
          </cell>
          <cell r="K112">
            <v>0</v>
          </cell>
          <cell r="L112">
            <v>0</v>
          </cell>
          <cell r="M112">
            <v>0</v>
          </cell>
          <cell r="N112">
            <v>0</v>
          </cell>
          <cell r="O112">
            <v>0</v>
          </cell>
          <cell r="P112">
            <v>0</v>
          </cell>
          <cell r="Q112">
            <v>0</v>
          </cell>
          <cell r="R112">
            <v>3098.91</v>
          </cell>
        </row>
        <row r="113">
          <cell r="D113" t="str">
            <v>NEPASKIRSTOMOSIOS SĄNAUDOS</v>
          </cell>
          <cell r="E113" t="str">
            <v>NEP6.Reprezentacija</v>
          </cell>
          <cell r="F113">
            <v>1942</v>
          </cell>
          <cell r="G113">
            <v>0</v>
          </cell>
          <cell r="H113">
            <v>0</v>
          </cell>
          <cell r="I113">
            <v>0</v>
          </cell>
          <cell r="J113">
            <v>0</v>
          </cell>
          <cell r="K113">
            <v>0</v>
          </cell>
          <cell r="L113">
            <v>0</v>
          </cell>
          <cell r="M113">
            <v>0</v>
          </cell>
          <cell r="N113">
            <v>0</v>
          </cell>
          <cell r="O113">
            <v>0</v>
          </cell>
          <cell r="P113">
            <v>0</v>
          </cell>
          <cell r="Q113">
            <v>0</v>
          </cell>
          <cell r="R113">
            <v>1942</v>
          </cell>
        </row>
        <row r="114">
          <cell r="D114" t="str">
            <v>NEPASKIRSTOMOSIOS SĄNAUDOS</v>
          </cell>
          <cell r="E114" t="str">
            <v>NEP7.Reklama, rinkodara, viešųjų ryšių, konsultacijų, tyrimų sąnaudos</v>
          </cell>
          <cell r="F114">
            <v>235.02</v>
          </cell>
          <cell r="G114">
            <v>0</v>
          </cell>
          <cell r="H114">
            <v>0</v>
          </cell>
          <cell r="I114">
            <v>0</v>
          </cell>
          <cell r="J114">
            <v>0</v>
          </cell>
          <cell r="K114">
            <v>0</v>
          </cell>
          <cell r="L114">
            <v>0</v>
          </cell>
          <cell r="M114">
            <v>0</v>
          </cell>
          <cell r="N114">
            <v>0</v>
          </cell>
          <cell r="O114">
            <v>0</v>
          </cell>
          <cell r="P114">
            <v>0</v>
          </cell>
          <cell r="Q114">
            <v>0</v>
          </cell>
          <cell r="R114">
            <v>235.02</v>
          </cell>
        </row>
        <row r="115">
          <cell r="D115" t="str">
            <v>PASKIRSTOMOSIOS SĄNAUDOS</v>
          </cell>
          <cell r="E115" t="str">
            <v>K1.Kanceliarinės sąnaudos</v>
          </cell>
          <cell r="F115">
            <v>1633.54</v>
          </cell>
          <cell r="G115">
            <v>0</v>
          </cell>
          <cell r="H115">
            <v>0</v>
          </cell>
          <cell r="I115">
            <v>0</v>
          </cell>
          <cell r="J115">
            <v>0</v>
          </cell>
          <cell r="K115">
            <v>0</v>
          </cell>
          <cell r="L115">
            <v>0</v>
          </cell>
          <cell r="M115">
            <v>0</v>
          </cell>
          <cell r="N115">
            <v>0</v>
          </cell>
          <cell r="O115">
            <v>0</v>
          </cell>
          <cell r="P115">
            <v>0</v>
          </cell>
          <cell r="Q115">
            <v>0</v>
          </cell>
          <cell r="R115">
            <v>1633.54</v>
          </cell>
        </row>
        <row r="116">
          <cell r="D116" t="str">
            <v>PASKIRSTOMOSIOS SĄNAUDOS</v>
          </cell>
          <cell r="E116" t="str">
            <v>I10.Apskaitos ir audito paslaugų pirkimo sąnaudos</v>
          </cell>
          <cell r="F116">
            <v>1462.12</v>
          </cell>
          <cell r="G116">
            <v>0</v>
          </cell>
          <cell r="H116">
            <v>0</v>
          </cell>
          <cell r="I116">
            <v>0</v>
          </cell>
          <cell r="J116">
            <v>0</v>
          </cell>
          <cell r="K116">
            <v>0</v>
          </cell>
          <cell r="L116">
            <v>0</v>
          </cell>
          <cell r="M116">
            <v>0</v>
          </cell>
          <cell r="N116">
            <v>0</v>
          </cell>
          <cell r="O116">
            <v>0</v>
          </cell>
          <cell r="P116">
            <v>0</v>
          </cell>
          <cell r="Q116">
            <v>0</v>
          </cell>
          <cell r="R116">
            <v>1462.12</v>
          </cell>
        </row>
        <row r="117">
          <cell r="D117" t="str">
            <v>PASKIRSTOMOSIOS SĄNAUDOS</v>
          </cell>
          <cell r="E117" t="str">
            <v>K5.Administracinės ir kitos sąnaudos</v>
          </cell>
          <cell r="F117">
            <v>23113.599999999999</v>
          </cell>
          <cell r="G117">
            <v>0</v>
          </cell>
          <cell r="H117">
            <v>0</v>
          </cell>
          <cell r="I117">
            <v>0</v>
          </cell>
          <cell r="J117">
            <v>0</v>
          </cell>
          <cell r="K117">
            <v>0</v>
          </cell>
          <cell r="L117">
            <v>0</v>
          </cell>
          <cell r="M117">
            <v>0</v>
          </cell>
          <cell r="N117">
            <v>0</v>
          </cell>
          <cell r="O117">
            <v>0</v>
          </cell>
          <cell r="P117">
            <v>0</v>
          </cell>
          <cell r="Q117">
            <v>0</v>
          </cell>
          <cell r="R117">
            <v>23113.599999999999</v>
          </cell>
        </row>
        <row r="118">
          <cell r="D118" t="str">
            <v>PASKIRSTOMOSIOS SĄNAUDOS</v>
          </cell>
          <cell r="E118" t="str">
            <v>K5.Administracinės ir kitos sąnaudos</v>
          </cell>
          <cell r="F118">
            <v>4722.84</v>
          </cell>
          <cell r="G118">
            <v>0</v>
          </cell>
          <cell r="H118">
            <v>0</v>
          </cell>
          <cell r="I118">
            <v>0</v>
          </cell>
          <cell r="J118">
            <v>0</v>
          </cell>
          <cell r="K118">
            <v>0</v>
          </cell>
          <cell r="L118">
            <v>0</v>
          </cell>
          <cell r="M118">
            <v>0</v>
          </cell>
          <cell r="N118">
            <v>0</v>
          </cell>
          <cell r="O118">
            <v>0</v>
          </cell>
          <cell r="P118">
            <v>0</v>
          </cell>
          <cell r="Q118">
            <v>0</v>
          </cell>
          <cell r="R118">
            <v>4722.84</v>
          </cell>
        </row>
        <row r="119">
          <cell r="D119" t="str">
            <v>PASKIRSTOMOSIOS SĄNAUDOS</v>
          </cell>
          <cell r="E119" t="str">
            <v>K5.Administracinės ir kitos sąnaudos</v>
          </cell>
          <cell r="F119">
            <v>3118.79</v>
          </cell>
          <cell r="G119">
            <v>0</v>
          </cell>
          <cell r="H119">
            <v>0</v>
          </cell>
          <cell r="I119">
            <v>0</v>
          </cell>
          <cell r="J119">
            <v>0</v>
          </cell>
          <cell r="K119">
            <v>0</v>
          </cell>
          <cell r="L119">
            <v>0</v>
          </cell>
          <cell r="M119">
            <v>0</v>
          </cell>
          <cell r="N119">
            <v>0</v>
          </cell>
          <cell r="O119">
            <v>0</v>
          </cell>
          <cell r="P119">
            <v>3118.79</v>
          </cell>
          <cell r="Q119">
            <v>0</v>
          </cell>
          <cell r="R119">
            <v>0</v>
          </cell>
        </row>
        <row r="120">
          <cell r="D120" t="str">
            <v>PASKIRSTOMOSIOS SĄNAUDOS</v>
          </cell>
          <cell r="E120" t="str">
            <v>I8.Kitų paslaugų pirkimo sąnaudos</v>
          </cell>
          <cell r="F120">
            <v>6907.44</v>
          </cell>
          <cell r="G120">
            <v>0</v>
          </cell>
          <cell r="H120">
            <v>0</v>
          </cell>
          <cell r="I120">
            <v>0</v>
          </cell>
          <cell r="J120">
            <v>0</v>
          </cell>
          <cell r="K120">
            <v>0</v>
          </cell>
          <cell r="L120">
            <v>0</v>
          </cell>
          <cell r="M120">
            <v>0</v>
          </cell>
          <cell r="N120">
            <v>0</v>
          </cell>
          <cell r="O120">
            <v>0</v>
          </cell>
          <cell r="P120">
            <v>6907.44</v>
          </cell>
          <cell r="Q120">
            <v>0</v>
          </cell>
          <cell r="R120">
            <v>0</v>
          </cell>
        </row>
        <row r="121">
          <cell r="D121" t="str">
            <v>PASKIRSTOMOSIOS SĄNAUDOS</v>
          </cell>
          <cell r="E121" t="str">
            <v>A1.Ilgalaikio turto nusidėvėjimas</v>
          </cell>
          <cell r="F121">
            <v>860.19</v>
          </cell>
          <cell r="G121">
            <v>0</v>
          </cell>
          <cell r="H121">
            <v>0</v>
          </cell>
          <cell r="I121">
            <v>0</v>
          </cell>
          <cell r="J121">
            <v>0</v>
          </cell>
          <cell r="K121">
            <v>0</v>
          </cell>
          <cell r="L121">
            <v>0</v>
          </cell>
          <cell r="M121">
            <v>0</v>
          </cell>
          <cell r="N121">
            <v>0</v>
          </cell>
          <cell r="O121">
            <v>0</v>
          </cell>
          <cell r="P121">
            <v>860.19</v>
          </cell>
          <cell r="Q121">
            <v>0</v>
          </cell>
          <cell r="R121">
            <v>0</v>
          </cell>
        </row>
        <row r="122">
          <cell r="D122" t="str">
            <v>PASKIRSTOMOSIOS SĄNAUDOS</v>
          </cell>
          <cell r="E122" t="str">
            <v>A3.Eksploatacinės medžiagos ir remontas</v>
          </cell>
          <cell r="F122">
            <v>3003.72</v>
          </cell>
          <cell r="G122">
            <v>0</v>
          </cell>
          <cell r="H122">
            <v>0</v>
          </cell>
          <cell r="I122">
            <v>0</v>
          </cell>
          <cell r="J122">
            <v>0</v>
          </cell>
          <cell r="K122">
            <v>0</v>
          </cell>
          <cell r="L122">
            <v>0</v>
          </cell>
          <cell r="M122">
            <v>0</v>
          </cell>
          <cell r="N122">
            <v>0</v>
          </cell>
          <cell r="O122">
            <v>0</v>
          </cell>
          <cell r="P122">
            <v>3003.72</v>
          </cell>
          <cell r="Q122">
            <v>0</v>
          </cell>
          <cell r="R122">
            <v>0</v>
          </cell>
        </row>
        <row r="123">
          <cell r="D123" t="str">
            <v>PASKIRSTOMOSIOS SĄNAUDOS</v>
          </cell>
          <cell r="E123" t="str">
            <v>D1.Technologinės medžiagos</v>
          </cell>
          <cell r="F123">
            <v>1009.12</v>
          </cell>
          <cell r="G123">
            <v>0</v>
          </cell>
          <cell r="H123">
            <v>0</v>
          </cell>
          <cell r="I123">
            <v>0</v>
          </cell>
          <cell r="J123">
            <v>0</v>
          </cell>
          <cell r="K123">
            <v>0</v>
          </cell>
          <cell r="L123">
            <v>0</v>
          </cell>
          <cell r="M123">
            <v>0</v>
          </cell>
          <cell r="N123">
            <v>0</v>
          </cell>
          <cell r="O123">
            <v>0</v>
          </cell>
          <cell r="P123">
            <v>1009.12</v>
          </cell>
          <cell r="Q123">
            <v>0</v>
          </cell>
          <cell r="R123">
            <v>0</v>
          </cell>
        </row>
        <row r="124">
          <cell r="D124" t="str">
            <v>PASKIRSTOMOSIOS SĄNAUDOS</v>
          </cell>
          <cell r="E124" t="str">
            <v>C3.Šilumos energija</v>
          </cell>
          <cell r="F124">
            <v>965.03</v>
          </cell>
          <cell r="G124">
            <v>0</v>
          </cell>
          <cell r="H124">
            <v>0</v>
          </cell>
          <cell r="I124">
            <v>0</v>
          </cell>
          <cell r="J124">
            <v>0</v>
          </cell>
          <cell r="K124">
            <v>0</v>
          </cell>
          <cell r="L124">
            <v>0</v>
          </cell>
          <cell r="M124">
            <v>0</v>
          </cell>
          <cell r="N124">
            <v>0</v>
          </cell>
          <cell r="O124">
            <v>0</v>
          </cell>
          <cell r="P124">
            <v>965.03</v>
          </cell>
          <cell r="Q124">
            <v>0</v>
          </cell>
          <cell r="R124">
            <v>0</v>
          </cell>
        </row>
        <row r="125">
          <cell r="D125" t="str">
            <v>PASKIRSTOMOSIOS SĄNAUDOS</v>
          </cell>
          <cell r="E125" t="str">
            <v>C2.Elektros energija patalpų eksploatacijai</v>
          </cell>
          <cell r="F125">
            <v>64.73</v>
          </cell>
          <cell r="G125">
            <v>0</v>
          </cell>
          <cell r="H125">
            <v>0</v>
          </cell>
          <cell r="I125">
            <v>0</v>
          </cell>
          <cell r="J125">
            <v>0</v>
          </cell>
          <cell r="K125">
            <v>0</v>
          </cell>
          <cell r="L125">
            <v>0</v>
          </cell>
          <cell r="M125">
            <v>0</v>
          </cell>
          <cell r="N125">
            <v>0</v>
          </cell>
          <cell r="O125">
            <v>0</v>
          </cell>
          <cell r="P125">
            <v>64.73</v>
          </cell>
          <cell r="Q125">
            <v>0</v>
          </cell>
          <cell r="R125">
            <v>0</v>
          </cell>
        </row>
        <row r="126">
          <cell r="D126" t="str">
            <v>PASKIRSTOMOSIOS SĄNAUDOS</v>
          </cell>
          <cell r="E126" t="str">
            <v>B1.Darbo užmokestis</v>
          </cell>
          <cell r="F126">
            <v>989.6</v>
          </cell>
          <cell r="G126">
            <v>0</v>
          </cell>
          <cell r="H126">
            <v>0</v>
          </cell>
          <cell r="I126">
            <v>0</v>
          </cell>
          <cell r="J126">
            <v>0</v>
          </cell>
          <cell r="K126">
            <v>0</v>
          </cell>
          <cell r="L126">
            <v>0</v>
          </cell>
          <cell r="M126">
            <v>0</v>
          </cell>
          <cell r="N126">
            <v>0</v>
          </cell>
          <cell r="O126">
            <v>0</v>
          </cell>
          <cell r="P126">
            <v>989.6</v>
          </cell>
          <cell r="Q126">
            <v>0</v>
          </cell>
          <cell r="R126">
            <v>0</v>
          </cell>
        </row>
        <row r="127">
          <cell r="D127" t="str">
            <v>NEPASKIRSTOMOSIOS SĄNAUDOS</v>
          </cell>
          <cell r="E127" t="str">
            <v>NEP20.Atidėjinių sąnaudos</v>
          </cell>
          <cell r="F127">
            <v>-135.46</v>
          </cell>
          <cell r="G127">
            <v>0</v>
          </cell>
          <cell r="H127">
            <v>0</v>
          </cell>
          <cell r="I127">
            <v>0</v>
          </cell>
          <cell r="J127">
            <v>0</v>
          </cell>
          <cell r="K127">
            <v>0</v>
          </cell>
          <cell r="L127">
            <v>0</v>
          </cell>
          <cell r="M127">
            <v>0</v>
          </cell>
          <cell r="N127">
            <v>0</v>
          </cell>
          <cell r="O127">
            <v>0</v>
          </cell>
          <cell r="P127">
            <v>-135.46</v>
          </cell>
          <cell r="Q127">
            <v>0</v>
          </cell>
          <cell r="R127">
            <v>0</v>
          </cell>
        </row>
        <row r="128">
          <cell r="D128" t="str">
            <v>PASKIRSTOMOSIOS SĄNAUDOS</v>
          </cell>
          <cell r="E128" t="str">
            <v>B2.Soc. draudimas</v>
          </cell>
          <cell r="F128">
            <v>521.45000000000005</v>
          </cell>
          <cell r="G128">
            <v>0</v>
          </cell>
          <cell r="H128">
            <v>0</v>
          </cell>
          <cell r="I128">
            <v>0</v>
          </cell>
          <cell r="J128">
            <v>0</v>
          </cell>
          <cell r="K128">
            <v>0</v>
          </cell>
          <cell r="L128">
            <v>0</v>
          </cell>
          <cell r="M128">
            <v>0</v>
          </cell>
          <cell r="N128">
            <v>0</v>
          </cell>
          <cell r="O128">
            <v>0</v>
          </cell>
          <cell r="P128">
            <v>521.45000000000005</v>
          </cell>
          <cell r="Q128">
            <v>0</v>
          </cell>
          <cell r="R128">
            <v>0</v>
          </cell>
        </row>
        <row r="129">
          <cell r="D129" t="str">
            <v>NEPASKIRSTOMOSIOS SĄNAUDOS</v>
          </cell>
          <cell r="E129" t="str">
            <v>NEP20.Atidėjinių sąnaudos</v>
          </cell>
          <cell r="F129">
            <v>-8.68</v>
          </cell>
          <cell r="G129">
            <v>0</v>
          </cell>
          <cell r="H129">
            <v>0</v>
          </cell>
          <cell r="I129">
            <v>0</v>
          </cell>
          <cell r="J129">
            <v>0</v>
          </cell>
          <cell r="K129">
            <v>0</v>
          </cell>
          <cell r="L129">
            <v>0</v>
          </cell>
          <cell r="M129">
            <v>0</v>
          </cell>
          <cell r="N129">
            <v>0</v>
          </cell>
          <cell r="O129">
            <v>0</v>
          </cell>
          <cell r="P129">
            <v>-8.68</v>
          </cell>
          <cell r="Q129">
            <v>0</v>
          </cell>
          <cell r="R129">
            <v>0</v>
          </cell>
        </row>
        <row r="130">
          <cell r="D130" t="str">
            <v>PASKIRSTOMOSIOS SĄNAUDOS</v>
          </cell>
          <cell r="E130" t="str">
            <v xml:space="preserve">K10.Kitos pastovios sąnaudos			</v>
          </cell>
          <cell r="F130">
            <v>1220.9100000000001</v>
          </cell>
          <cell r="G130">
            <v>0</v>
          </cell>
          <cell r="H130">
            <v>0</v>
          </cell>
          <cell r="I130">
            <v>0</v>
          </cell>
          <cell r="J130">
            <v>0</v>
          </cell>
          <cell r="K130">
            <v>0</v>
          </cell>
          <cell r="L130">
            <v>0</v>
          </cell>
          <cell r="M130">
            <v>0</v>
          </cell>
          <cell r="N130">
            <v>0</v>
          </cell>
          <cell r="O130">
            <v>0</v>
          </cell>
          <cell r="P130">
            <v>1220.9100000000001</v>
          </cell>
          <cell r="Q130">
            <v>0</v>
          </cell>
          <cell r="R130">
            <v>0</v>
          </cell>
        </row>
        <row r="131">
          <cell r="D131" t="str">
            <v>PASKIRSTOMOSIOS SĄNAUDOS</v>
          </cell>
          <cell r="E131" t="str">
            <v>A3.Eksploatacinės medžiagos ir remontas</v>
          </cell>
          <cell r="F131">
            <v>7.93</v>
          </cell>
          <cell r="G131">
            <v>0</v>
          </cell>
          <cell r="H131">
            <v>0</v>
          </cell>
          <cell r="I131">
            <v>0</v>
          </cell>
          <cell r="J131">
            <v>0</v>
          </cell>
          <cell r="K131">
            <v>0</v>
          </cell>
          <cell r="L131">
            <v>0</v>
          </cell>
          <cell r="M131">
            <v>0</v>
          </cell>
          <cell r="N131">
            <v>0</v>
          </cell>
          <cell r="O131">
            <v>0</v>
          </cell>
          <cell r="P131">
            <v>7.93</v>
          </cell>
          <cell r="Q131">
            <v>0</v>
          </cell>
          <cell r="R131">
            <v>0</v>
          </cell>
        </row>
        <row r="132">
          <cell r="D132" t="str">
            <v>PASKIRSTOMOSIOS SĄNAUDOS</v>
          </cell>
          <cell r="E132" t="str">
            <v>E2.Kuras lengviesiams automobiliams</v>
          </cell>
          <cell r="F132">
            <v>259.02999999999997</v>
          </cell>
          <cell r="G132">
            <v>0</v>
          </cell>
          <cell r="H132">
            <v>0</v>
          </cell>
          <cell r="I132">
            <v>0</v>
          </cell>
          <cell r="J132">
            <v>0</v>
          </cell>
          <cell r="K132">
            <v>0</v>
          </cell>
          <cell r="L132">
            <v>0</v>
          </cell>
          <cell r="M132">
            <v>0</v>
          </cell>
          <cell r="N132">
            <v>0</v>
          </cell>
          <cell r="O132">
            <v>0</v>
          </cell>
          <cell r="P132">
            <v>259.02999999999997</v>
          </cell>
          <cell r="Q132">
            <v>0</v>
          </cell>
          <cell r="R132">
            <v>0</v>
          </cell>
        </row>
        <row r="133">
          <cell r="D133" t="str">
            <v>PASKIRSTOMOSIOS SĄNAUDOS</v>
          </cell>
          <cell r="E133" t="str">
            <v>B1.Darbo užmokestis</v>
          </cell>
          <cell r="F133">
            <v>383.24</v>
          </cell>
          <cell r="G133">
            <v>0</v>
          </cell>
          <cell r="H133">
            <v>0</v>
          </cell>
          <cell r="I133">
            <v>0</v>
          </cell>
          <cell r="J133">
            <v>0</v>
          </cell>
          <cell r="K133">
            <v>0</v>
          </cell>
          <cell r="L133">
            <v>0</v>
          </cell>
          <cell r="M133">
            <v>0</v>
          </cell>
          <cell r="N133">
            <v>0</v>
          </cell>
          <cell r="O133">
            <v>0</v>
          </cell>
          <cell r="P133">
            <v>383.24</v>
          </cell>
          <cell r="Q133">
            <v>0</v>
          </cell>
          <cell r="R133">
            <v>0</v>
          </cell>
        </row>
        <row r="134">
          <cell r="D134" t="str">
            <v>PASKIRSTOMOSIOS SĄNAUDOS</v>
          </cell>
          <cell r="E134" t="str">
            <v>B2.Soc. draudimas</v>
          </cell>
          <cell r="F134">
            <v>6.78</v>
          </cell>
          <cell r="G134">
            <v>0</v>
          </cell>
          <cell r="H134">
            <v>0</v>
          </cell>
          <cell r="I134">
            <v>0</v>
          </cell>
          <cell r="J134">
            <v>0</v>
          </cell>
          <cell r="K134">
            <v>0</v>
          </cell>
          <cell r="L134">
            <v>0</v>
          </cell>
          <cell r="M134">
            <v>0</v>
          </cell>
          <cell r="N134">
            <v>0</v>
          </cell>
          <cell r="O134">
            <v>0</v>
          </cell>
          <cell r="P134">
            <v>6.78</v>
          </cell>
          <cell r="Q134">
            <v>0</v>
          </cell>
          <cell r="R134">
            <v>0</v>
          </cell>
        </row>
        <row r="135">
          <cell r="D135" t="str">
            <v>PASKIRSTOMOSIOS SĄNAUDOS</v>
          </cell>
          <cell r="E135" t="str">
            <v xml:space="preserve">K10.Kitos pastovios sąnaudos			</v>
          </cell>
          <cell r="F135">
            <v>142.5</v>
          </cell>
          <cell r="G135">
            <v>0</v>
          </cell>
          <cell r="H135">
            <v>0</v>
          </cell>
          <cell r="I135">
            <v>0</v>
          </cell>
          <cell r="J135">
            <v>0</v>
          </cell>
          <cell r="K135">
            <v>0</v>
          </cell>
          <cell r="L135">
            <v>0</v>
          </cell>
          <cell r="M135">
            <v>0</v>
          </cell>
          <cell r="N135">
            <v>0</v>
          </cell>
          <cell r="O135">
            <v>0</v>
          </cell>
          <cell r="P135">
            <v>142.5</v>
          </cell>
          <cell r="Q135">
            <v>0</v>
          </cell>
          <cell r="R135">
            <v>0</v>
          </cell>
        </row>
        <row r="136">
          <cell r="D136" t="str">
            <v>PASKIRSTOMOSIOS SĄNAUDOS</v>
          </cell>
          <cell r="E136" t="str">
            <v>B1.Darbo užmokestis</v>
          </cell>
          <cell r="F136">
            <v>9733.4</v>
          </cell>
          <cell r="G136">
            <v>0</v>
          </cell>
          <cell r="H136">
            <v>0</v>
          </cell>
          <cell r="I136">
            <v>0</v>
          </cell>
          <cell r="J136">
            <v>0</v>
          </cell>
          <cell r="K136">
            <v>0</v>
          </cell>
          <cell r="L136">
            <v>0</v>
          </cell>
          <cell r="M136">
            <v>0</v>
          </cell>
          <cell r="N136">
            <v>0</v>
          </cell>
          <cell r="O136">
            <v>0</v>
          </cell>
          <cell r="P136">
            <v>9733.4</v>
          </cell>
          <cell r="Q136">
            <v>0</v>
          </cell>
          <cell r="R136">
            <v>0</v>
          </cell>
        </row>
        <row r="137">
          <cell r="D137" t="str">
            <v>PASKIRSTOMOSIOS SĄNAUDOS</v>
          </cell>
          <cell r="E137" t="str">
            <v>B2.Soc. draudimas</v>
          </cell>
          <cell r="F137">
            <v>172.26</v>
          </cell>
          <cell r="G137">
            <v>0</v>
          </cell>
          <cell r="H137">
            <v>0</v>
          </cell>
          <cell r="I137">
            <v>0</v>
          </cell>
          <cell r="J137">
            <v>0</v>
          </cell>
          <cell r="K137">
            <v>0</v>
          </cell>
          <cell r="L137">
            <v>0</v>
          </cell>
          <cell r="M137">
            <v>0</v>
          </cell>
          <cell r="N137">
            <v>0</v>
          </cell>
          <cell r="O137">
            <v>0</v>
          </cell>
          <cell r="P137">
            <v>172.26</v>
          </cell>
          <cell r="Q137">
            <v>0</v>
          </cell>
          <cell r="R137">
            <v>0</v>
          </cell>
        </row>
        <row r="138">
          <cell r="D138" t="str">
            <v>PASKIRSTOMOSIOS SĄNAUDOS</v>
          </cell>
          <cell r="E138" t="str">
            <v>E1.Kuras mašinoms ir gamybiniam transportui</v>
          </cell>
          <cell r="F138">
            <v>6977.4</v>
          </cell>
          <cell r="G138">
            <v>0</v>
          </cell>
          <cell r="H138">
            <v>0</v>
          </cell>
          <cell r="I138">
            <v>0</v>
          </cell>
          <cell r="J138">
            <v>0</v>
          </cell>
          <cell r="K138">
            <v>0</v>
          </cell>
          <cell r="L138">
            <v>0</v>
          </cell>
          <cell r="M138">
            <v>0</v>
          </cell>
          <cell r="N138">
            <v>0</v>
          </cell>
          <cell r="O138">
            <v>0</v>
          </cell>
          <cell r="P138">
            <v>6977.4</v>
          </cell>
          <cell r="Q138">
            <v>0</v>
          </cell>
          <cell r="R138">
            <v>0</v>
          </cell>
        </row>
        <row r="139">
          <cell r="D139" t="str">
            <v>NEPASKIRSTOMOSIOS SĄNAUDOS</v>
          </cell>
          <cell r="E139" t="str">
            <v>NEP21.Palūkanos</v>
          </cell>
          <cell r="F139">
            <v>5622.59</v>
          </cell>
          <cell r="G139">
            <v>0</v>
          </cell>
          <cell r="H139">
            <v>0</v>
          </cell>
          <cell r="I139">
            <v>0</v>
          </cell>
          <cell r="J139">
            <v>0</v>
          </cell>
          <cell r="K139">
            <v>0</v>
          </cell>
          <cell r="L139">
            <v>0</v>
          </cell>
          <cell r="M139">
            <v>0</v>
          </cell>
          <cell r="N139">
            <v>0</v>
          </cell>
          <cell r="O139">
            <v>0</v>
          </cell>
          <cell r="P139">
            <v>0</v>
          </cell>
          <cell r="Q139">
            <v>0</v>
          </cell>
          <cell r="R139">
            <v>5622.59</v>
          </cell>
        </row>
        <row r="140">
          <cell r="D140" t="str">
            <v>NEPASKIRSTOMOSIOS SĄNAUDOS</v>
          </cell>
          <cell r="E140" t="str">
            <v>NEP2.Baudos ir delspinigiai</v>
          </cell>
          <cell r="F140">
            <v>33.46</v>
          </cell>
          <cell r="G140">
            <v>0</v>
          </cell>
          <cell r="H140">
            <v>0</v>
          </cell>
          <cell r="I140">
            <v>0</v>
          </cell>
          <cell r="J140">
            <v>0</v>
          </cell>
          <cell r="K140">
            <v>0</v>
          </cell>
          <cell r="L140">
            <v>0</v>
          </cell>
          <cell r="M140">
            <v>0</v>
          </cell>
          <cell r="N140">
            <v>0</v>
          </cell>
          <cell r="O140">
            <v>0</v>
          </cell>
          <cell r="P140">
            <v>0</v>
          </cell>
          <cell r="Q140">
            <v>0</v>
          </cell>
          <cell r="R140">
            <v>33.46</v>
          </cell>
        </row>
        <row r="141">
          <cell r="D141" t="str">
            <v>NEPASKIRSTOMOSIOS SĄNAUDOS</v>
          </cell>
          <cell r="E141" t="str">
            <v>NEP9.Išmokų sąnaudos</v>
          </cell>
          <cell r="F141">
            <v>1000</v>
          </cell>
          <cell r="G141">
            <v>0</v>
          </cell>
          <cell r="H141">
            <v>0</v>
          </cell>
          <cell r="I141">
            <v>0</v>
          </cell>
          <cell r="J141">
            <v>0</v>
          </cell>
          <cell r="K141">
            <v>0</v>
          </cell>
          <cell r="L141">
            <v>0</v>
          </cell>
          <cell r="M141">
            <v>0</v>
          </cell>
          <cell r="N141">
            <v>0</v>
          </cell>
          <cell r="O141">
            <v>0</v>
          </cell>
          <cell r="P141">
            <v>0</v>
          </cell>
          <cell r="Q141">
            <v>0</v>
          </cell>
          <cell r="R141">
            <v>1000</v>
          </cell>
        </row>
        <row r="142">
          <cell r="D142" t="str">
            <v>PASKIRSTOMOSIOS SĄNAUDOS</v>
          </cell>
          <cell r="E142" t="str">
            <v>-</v>
          </cell>
          <cell r="F142">
            <v>0</v>
          </cell>
          <cell r="G142">
            <v>0</v>
          </cell>
          <cell r="H142">
            <v>0</v>
          </cell>
          <cell r="I142">
            <v>0</v>
          </cell>
          <cell r="J142">
            <v>0</v>
          </cell>
          <cell r="K142">
            <v>0</v>
          </cell>
          <cell r="L142">
            <v>0</v>
          </cell>
          <cell r="M142">
            <v>0</v>
          </cell>
          <cell r="N142">
            <v>0</v>
          </cell>
          <cell r="O142">
            <v>0</v>
          </cell>
          <cell r="P142">
            <v>0</v>
          </cell>
          <cell r="Q142">
            <v>0</v>
          </cell>
          <cell r="R142">
            <v>0</v>
          </cell>
        </row>
        <row r="143">
          <cell r="D143" t="str">
            <v>PASKIRSTOMOSIOS SĄNAUDOS</v>
          </cell>
          <cell r="E143" t="str">
            <v>-</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D144" t="str">
            <v>PASKIRSTOMOSIOS SĄNAUDOS</v>
          </cell>
          <cell r="E144" t="str">
            <v>-</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D145" t="str">
            <v>PASKIRSTOMOSIOS SĄNAUDOS</v>
          </cell>
          <cell r="E145" t="str">
            <v>-</v>
          </cell>
          <cell r="F145">
            <v>0</v>
          </cell>
          <cell r="G145">
            <v>0</v>
          </cell>
          <cell r="H145">
            <v>0</v>
          </cell>
          <cell r="I145">
            <v>0</v>
          </cell>
          <cell r="J145">
            <v>0</v>
          </cell>
          <cell r="K145">
            <v>0</v>
          </cell>
          <cell r="L145">
            <v>0</v>
          </cell>
          <cell r="M145">
            <v>0</v>
          </cell>
          <cell r="N145">
            <v>0</v>
          </cell>
          <cell r="O145">
            <v>0</v>
          </cell>
          <cell r="P145">
            <v>0</v>
          </cell>
          <cell r="Q145">
            <v>0</v>
          </cell>
          <cell r="R145">
            <v>0</v>
          </cell>
        </row>
        <row r="146">
          <cell r="D146" t="str">
            <v>PASKIRSTOMOSIOS SĄNAUDOS</v>
          </cell>
          <cell r="E146" t="str">
            <v>-</v>
          </cell>
          <cell r="F146">
            <v>0</v>
          </cell>
          <cell r="G146">
            <v>0</v>
          </cell>
          <cell r="H146">
            <v>0</v>
          </cell>
          <cell r="I146">
            <v>0</v>
          </cell>
          <cell r="J146">
            <v>0</v>
          </cell>
          <cell r="K146">
            <v>0</v>
          </cell>
          <cell r="L146">
            <v>0</v>
          </cell>
          <cell r="M146">
            <v>0</v>
          </cell>
          <cell r="N146">
            <v>0</v>
          </cell>
          <cell r="O146">
            <v>0</v>
          </cell>
          <cell r="P146">
            <v>0</v>
          </cell>
          <cell r="Q146">
            <v>0</v>
          </cell>
          <cell r="R146">
            <v>0</v>
          </cell>
        </row>
        <row r="147">
          <cell r="D147" t="str">
            <v>PASKIRSTOMOSIOS SĄNAUDOS</v>
          </cell>
          <cell r="E147" t="str">
            <v>-</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D148" t="str">
            <v>PASKIRSTOMOSIOS SĄNAUDOS</v>
          </cell>
          <cell r="E148" t="str">
            <v>-</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D149" t="str">
            <v>PASKIRSTOMOSIOS SĄNAUDOS</v>
          </cell>
          <cell r="E149" t="str">
            <v>-</v>
          </cell>
          <cell r="F149">
            <v>0</v>
          </cell>
          <cell r="G149">
            <v>0</v>
          </cell>
          <cell r="H149">
            <v>0</v>
          </cell>
          <cell r="I149">
            <v>0</v>
          </cell>
          <cell r="J149">
            <v>0</v>
          </cell>
          <cell r="K149">
            <v>0</v>
          </cell>
          <cell r="L149">
            <v>0</v>
          </cell>
          <cell r="M149">
            <v>0</v>
          </cell>
          <cell r="N149">
            <v>0</v>
          </cell>
          <cell r="O149">
            <v>0</v>
          </cell>
          <cell r="P149">
            <v>0</v>
          </cell>
          <cell r="Q149">
            <v>0</v>
          </cell>
          <cell r="R149">
            <v>0</v>
          </cell>
        </row>
        <row r="150">
          <cell r="D150" t="str">
            <v>PASKIRSTOMOSIOS SĄNAUDOS</v>
          </cell>
          <cell r="E150" t="str">
            <v>-</v>
          </cell>
          <cell r="F150">
            <v>0</v>
          </cell>
          <cell r="G150">
            <v>0</v>
          </cell>
          <cell r="H150">
            <v>0</v>
          </cell>
          <cell r="I150">
            <v>0</v>
          </cell>
          <cell r="J150">
            <v>0</v>
          </cell>
          <cell r="K150">
            <v>0</v>
          </cell>
          <cell r="L150">
            <v>0</v>
          </cell>
          <cell r="M150">
            <v>0</v>
          </cell>
          <cell r="N150">
            <v>0</v>
          </cell>
          <cell r="O150">
            <v>0</v>
          </cell>
          <cell r="P150">
            <v>0</v>
          </cell>
          <cell r="Q150">
            <v>0</v>
          </cell>
          <cell r="R150">
            <v>0</v>
          </cell>
        </row>
        <row r="151">
          <cell r="D151" t="str">
            <v>PASKIRSTOMOSIOS SĄNAUDOS</v>
          </cell>
          <cell r="E151" t="str">
            <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D152" t="str">
            <v>PASKIRSTOMOSIOS SĄNAUDOS</v>
          </cell>
          <cell r="E152" t="str">
            <v>-</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D153" t="str">
            <v>PASKIRSTOMOSIOS SĄNAUDOS</v>
          </cell>
          <cell r="E153" t="str">
            <v>-</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D154" t="str">
            <v>PASKIRSTOMOSIOS SĄNAUDOS</v>
          </cell>
          <cell r="E154" t="str">
            <v>-</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D155" t="str">
            <v>PASKIRSTOMOSIOS SĄNAUDOS</v>
          </cell>
          <cell r="E155" t="str">
            <v>-</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D156" t="str">
            <v>PASKIRSTOMOSIOS SĄNAUDOS</v>
          </cell>
          <cell r="E156" t="str">
            <v>-</v>
          </cell>
          <cell r="F156">
            <v>0</v>
          </cell>
          <cell r="G156">
            <v>0</v>
          </cell>
          <cell r="H156">
            <v>0</v>
          </cell>
          <cell r="I156">
            <v>0</v>
          </cell>
          <cell r="J156">
            <v>0</v>
          </cell>
          <cell r="K156">
            <v>0</v>
          </cell>
          <cell r="L156">
            <v>0</v>
          </cell>
          <cell r="M156">
            <v>0</v>
          </cell>
          <cell r="N156">
            <v>0</v>
          </cell>
          <cell r="O156">
            <v>0</v>
          </cell>
          <cell r="P156">
            <v>0</v>
          </cell>
          <cell r="Q156">
            <v>0</v>
          </cell>
          <cell r="R156">
            <v>0</v>
          </cell>
        </row>
        <row r="157">
          <cell r="D157" t="str">
            <v>PASKIRSTOMOSIOS SĄNAUDOS</v>
          </cell>
          <cell r="E157" t="str">
            <v>-</v>
          </cell>
          <cell r="F157">
            <v>0</v>
          </cell>
          <cell r="G157">
            <v>0</v>
          </cell>
          <cell r="H157">
            <v>0</v>
          </cell>
          <cell r="I157">
            <v>0</v>
          </cell>
          <cell r="J157">
            <v>0</v>
          </cell>
          <cell r="K157">
            <v>0</v>
          </cell>
          <cell r="L157">
            <v>0</v>
          </cell>
          <cell r="M157">
            <v>0</v>
          </cell>
          <cell r="N157">
            <v>0</v>
          </cell>
          <cell r="O157">
            <v>0</v>
          </cell>
          <cell r="P157">
            <v>0</v>
          </cell>
          <cell r="Q157">
            <v>0</v>
          </cell>
          <cell r="R157">
            <v>0</v>
          </cell>
        </row>
        <row r="158">
          <cell r="D158" t="str">
            <v>PASKIRSTOMOSIOS SĄNAUDOS</v>
          </cell>
          <cell r="E158" t="str">
            <v>-</v>
          </cell>
          <cell r="F158">
            <v>0</v>
          </cell>
          <cell r="G158">
            <v>0</v>
          </cell>
          <cell r="H158">
            <v>0</v>
          </cell>
          <cell r="I158">
            <v>0</v>
          </cell>
          <cell r="J158">
            <v>0</v>
          </cell>
          <cell r="K158">
            <v>0</v>
          </cell>
          <cell r="L158">
            <v>0</v>
          </cell>
          <cell r="M158">
            <v>0</v>
          </cell>
          <cell r="N158">
            <v>0</v>
          </cell>
          <cell r="O158">
            <v>0</v>
          </cell>
          <cell r="P158">
            <v>0</v>
          </cell>
          <cell r="Q158">
            <v>0</v>
          </cell>
          <cell r="R158">
            <v>0</v>
          </cell>
        </row>
        <row r="159">
          <cell r="D159" t="str">
            <v>PASKIRSTOMOSIOS SĄNAUDOS</v>
          </cell>
          <cell r="E159" t="str">
            <v>-</v>
          </cell>
          <cell r="F159">
            <v>0</v>
          </cell>
          <cell r="G159">
            <v>0</v>
          </cell>
          <cell r="H159">
            <v>0</v>
          </cell>
          <cell r="I159">
            <v>0</v>
          </cell>
          <cell r="J159">
            <v>0</v>
          </cell>
          <cell r="K159">
            <v>0</v>
          </cell>
          <cell r="L159">
            <v>0</v>
          </cell>
          <cell r="M159">
            <v>0</v>
          </cell>
          <cell r="N159">
            <v>0</v>
          </cell>
          <cell r="O159">
            <v>0</v>
          </cell>
          <cell r="P159">
            <v>0</v>
          </cell>
          <cell r="Q159">
            <v>0</v>
          </cell>
          <cell r="R159">
            <v>0</v>
          </cell>
        </row>
        <row r="160">
          <cell r="D160" t="str">
            <v>PASKIRSTOMOSIOS SĄNAUDOS</v>
          </cell>
          <cell r="E160" t="str">
            <v>-</v>
          </cell>
          <cell r="F160">
            <v>0</v>
          </cell>
          <cell r="G160">
            <v>0</v>
          </cell>
          <cell r="H160">
            <v>0</v>
          </cell>
          <cell r="I160">
            <v>0</v>
          </cell>
          <cell r="J160">
            <v>0</v>
          </cell>
          <cell r="K160">
            <v>0</v>
          </cell>
          <cell r="L160">
            <v>0</v>
          </cell>
          <cell r="M160">
            <v>0</v>
          </cell>
          <cell r="N160">
            <v>0</v>
          </cell>
          <cell r="O160">
            <v>0</v>
          </cell>
          <cell r="P160">
            <v>0</v>
          </cell>
          <cell r="Q160">
            <v>0</v>
          </cell>
          <cell r="R160">
            <v>0</v>
          </cell>
        </row>
        <row r="161">
          <cell r="D161" t="str">
            <v>PASKIRSTOMOSIOS SĄNAUDOS</v>
          </cell>
          <cell r="E161" t="str">
            <v>-</v>
          </cell>
          <cell r="F161">
            <v>0</v>
          </cell>
          <cell r="G161">
            <v>0</v>
          </cell>
          <cell r="H161">
            <v>0</v>
          </cell>
          <cell r="I161">
            <v>0</v>
          </cell>
          <cell r="J161">
            <v>0</v>
          </cell>
          <cell r="K161">
            <v>0</v>
          </cell>
          <cell r="L161">
            <v>0</v>
          </cell>
          <cell r="M161">
            <v>0</v>
          </cell>
          <cell r="N161">
            <v>0</v>
          </cell>
          <cell r="O161">
            <v>0</v>
          </cell>
          <cell r="P161">
            <v>0</v>
          </cell>
          <cell r="Q161">
            <v>0</v>
          </cell>
          <cell r="R161">
            <v>0</v>
          </cell>
        </row>
        <row r="162">
          <cell r="D162" t="str">
            <v>PASKIRSTOMOSIOS SĄNAUDOS</v>
          </cell>
          <cell r="E162" t="str">
            <v>-</v>
          </cell>
          <cell r="F162">
            <v>0</v>
          </cell>
          <cell r="G162">
            <v>0</v>
          </cell>
          <cell r="H162">
            <v>0</v>
          </cell>
          <cell r="I162">
            <v>0</v>
          </cell>
          <cell r="J162">
            <v>0</v>
          </cell>
          <cell r="K162">
            <v>0</v>
          </cell>
          <cell r="L162">
            <v>0</v>
          </cell>
          <cell r="M162">
            <v>0</v>
          </cell>
          <cell r="N162">
            <v>0</v>
          </cell>
          <cell r="O162">
            <v>0</v>
          </cell>
          <cell r="P162">
            <v>0</v>
          </cell>
          <cell r="Q162">
            <v>0</v>
          </cell>
          <cell r="R162">
            <v>0</v>
          </cell>
        </row>
        <row r="163">
          <cell r="D163" t="str">
            <v>PASKIRSTOMOSIOS SĄNAUDOS</v>
          </cell>
          <cell r="E163" t="str">
            <v>-</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D164" t="str">
            <v>PASKIRSTOMOSIOS SĄNAUDOS</v>
          </cell>
          <cell r="E164" t="str">
            <v>-</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D165" t="str">
            <v>PASKIRSTOMOSIOS SĄNAUDOS</v>
          </cell>
          <cell r="E165" t="str">
            <v>-</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D166" t="str">
            <v>PASKIRSTOMOSIOS SĄNAUDOS</v>
          </cell>
          <cell r="E166" t="str">
            <v>-</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D167" t="str">
            <v>PASKIRSTOMOSIOS SĄNAUDOS</v>
          </cell>
          <cell r="E167" t="str">
            <v>-</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D168" t="str">
            <v>PASKIRSTOMOSIOS SĄNAUDOS</v>
          </cell>
          <cell r="E168" t="str">
            <v>-</v>
          </cell>
          <cell r="F168">
            <v>0</v>
          </cell>
          <cell r="G168">
            <v>0</v>
          </cell>
          <cell r="H168">
            <v>0</v>
          </cell>
          <cell r="I168">
            <v>0</v>
          </cell>
          <cell r="J168">
            <v>0</v>
          </cell>
          <cell r="K168">
            <v>0</v>
          </cell>
          <cell r="L168">
            <v>0</v>
          </cell>
          <cell r="M168">
            <v>0</v>
          </cell>
          <cell r="N168">
            <v>0</v>
          </cell>
          <cell r="O168">
            <v>0</v>
          </cell>
          <cell r="P168">
            <v>0</v>
          </cell>
          <cell r="Q168">
            <v>0</v>
          </cell>
          <cell r="R168">
            <v>0</v>
          </cell>
        </row>
        <row r="169">
          <cell r="D169" t="str">
            <v>PASKIRSTOMOSIOS SĄNAUDOS</v>
          </cell>
          <cell r="E169" t="str">
            <v>-</v>
          </cell>
          <cell r="F169">
            <v>0</v>
          </cell>
          <cell r="G169">
            <v>0</v>
          </cell>
          <cell r="H169">
            <v>0</v>
          </cell>
          <cell r="I169">
            <v>0</v>
          </cell>
          <cell r="J169">
            <v>0</v>
          </cell>
          <cell r="K169">
            <v>0</v>
          </cell>
          <cell r="L169">
            <v>0</v>
          </cell>
          <cell r="M169">
            <v>0</v>
          </cell>
          <cell r="N169">
            <v>0</v>
          </cell>
          <cell r="O169">
            <v>0</v>
          </cell>
          <cell r="P169">
            <v>0</v>
          </cell>
          <cell r="Q169">
            <v>0</v>
          </cell>
          <cell r="R169">
            <v>0</v>
          </cell>
        </row>
        <row r="170">
          <cell r="D170" t="str">
            <v>PASKIRSTOMOSIOS SĄNAUDOS</v>
          </cell>
          <cell r="E170" t="str">
            <v>-</v>
          </cell>
          <cell r="F170">
            <v>0</v>
          </cell>
          <cell r="G170">
            <v>0</v>
          </cell>
          <cell r="H170">
            <v>0</v>
          </cell>
          <cell r="I170">
            <v>0</v>
          </cell>
          <cell r="J170">
            <v>0</v>
          </cell>
          <cell r="K170">
            <v>0</v>
          </cell>
          <cell r="L170">
            <v>0</v>
          </cell>
          <cell r="M170">
            <v>0</v>
          </cell>
          <cell r="N170">
            <v>0</v>
          </cell>
          <cell r="O170">
            <v>0</v>
          </cell>
          <cell r="P170">
            <v>0</v>
          </cell>
          <cell r="Q170">
            <v>0</v>
          </cell>
          <cell r="R170">
            <v>0</v>
          </cell>
        </row>
        <row r="171">
          <cell r="D171" t="str">
            <v>PASKIRSTOMOSIOS SĄNAUDOS</v>
          </cell>
          <cell r="E171" t="str">
            <v>-</v>
          </cell>
          <cell r="F171">
            <v>0</v>
          </cell>
          <cell r="G171">
            <v>0</v>
          </cell>
          <cell r="H171">
            <v>0</v>
          </cell>
          <cell r="I171">
            <v>0</v>
          </cell>
          <cell r="J171">
            <v>0</v>
          </cell>
          <cell r="K171">
            <v>0</v>
          </cell>
          <cell r="L171">
            <v>0</v>
          </cell>
          <cell r="M171">
            <v>0</v>
          </cell>
          <cell r="N171">
            <v>0</v>
          </cell>
          <cell r="O171">
            <v>0</v>
          </cell>
          <cell r="P171">
            <v>0</v>
          </cell>
          <cell r="Q171">
            <v>0</v>
          </cell>
          <cell r="R171">
            <v>0</v>
          </cell>
        </row>
        <row r="172">
          <cell r="D172" t="str">
            <v>PASKIRSTOMOSIOS SĄNAUDOS</v>
          </cell>
          <cell r="E172" t="str">
            <v>-</v>
          </cell>
          <cell r="F172">
            <v>0</v>
          </cell>
          <cell r="G172">
            <v>0</v>
          </cell>
          <cell r="H172">
            <v>0</v>
          </cell>
          <cell r="I172">
            <v>0</v>
          </cell>
          <cell r="J172">
            <v>0</v>
          </cell>
          <cell r="K172">
            <v>0</v>
          </cell>
          <cell r="L172">
            <v>0</v>
          </cell>
          <cell r="M172">
            <v>0</v>
          </cell>
          <cell r="N172">
            <v>0</v>
          </cell>
          <cell r="O172">
            <v>0</v>
          </cell>
          <cell r="P172">
            <v>0</v>
          </cell>
          <cell r="Q172">
            <v>0</v>
          </cell>
          <cell r="R172">
            <v>0</v>
          </cell>
        </row>
        <row r="173">
          <cell r="D173" t="str">
            <v>PASKIRSTOMOSIOS SĄNAUDOS</v>
          </cell>
          <cell r="E173" t="str">
            <v>-</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D174" t="str">
            <v>PASKIRSTOMOSIOS SĄNAUDOS</v>
          </cell>
          <cell r="E174" t="str">
            <v>-</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D175" t="str">
            <v>PASKIRSTOMOSIOS SĄNAUDOS</v>
          </cell>
          <cell r="E175" t="str">
            <v>-</v>
          </cell>
          <cell r="F175">
            <v>0</v>
          </cell>
          <cell r="G175">
            <v>0</v>
          </cell>
          <cell r="H175">
            <v>0</v>
          </cell>
          <cell r="I175">
            <v>0</v>
          </cell>
          <cell r="J175">
            <v>0</v>
          </cell>
          <cell r="K175">
            <v>0</v>
          </cell>
          <cell r="L175">
            <v>0</v>
          </cell>
          <cell r="M175">
            <v>0</v>
          </cell>
          <cell r="N175">
            <v>0</v>
          </cell>
          <cell r="O175">
            <v>0</v>
          </cell>
          <cell r="P175">
            <v>0</v>
          </cell>
          <cell r="Q175">
            <v>0</v>
          </cell>
          <cell r="R175">
            <v>0</v>
          </cell>
        </row>
        <row r="176">
          <cell r="D176" t="str">
            <v>PASKIRSTOMOSIOS SĄNAUDOS</v>
          </cell>
          <cell r="E176" t="str">
            <v>-</v>
          </cell>
          <cell r="F176">
            <v>0</v>
          </cell>
          <cell r="G176">
            <v>0</v>
          </cell>
          <cell r="H176">
            <v>0</v>
          </cell>
          <cell r="I176">
            <v>0</v>
          </cell>
          <cell r="J176">
            <v>0</v>
          </cell>
          <cell r="K176">
            <v>0</v>
          </cell>
          <cell r="L176">
            <v>0</v>
          </cell>
          <cell r="M176">
            <v>0</v>
          </cell>
          <cell r="N176">
            <v>0</v>
          </cell>
          <cell r="O176">
            <v>0</v>
          </cell>
          <cell r="P176">
            <v>0</v>
          </cell>
          <cell r="Q176">
            <v>0</v>
          </cell>
          <cell r="R176">
            <v>0</v>
          </cell>
        </row>
        <row r="177">
          <cell r="D177" t="str">
            <v>PASKIRSTOMOSIOS SĄNAUDOS</v>
          </cell>
          <cell r="E177" t="str">
            <v>-</v>
          </cell>
          <cell r="F177">
            <v>0</v>
          </cell>
          <cell r="G177">
            <v>0</v>
          </cell>
          <cell r="H177">
            <v>0</v>
          </cell>
          <cell r="I177">
            <v>0</v>
          </cell>
          <cell r="J177">
            <v>0</v>
          </cell>
          <cell r="K177">
            <v>0</v>
          </cell>
          <cell r="L177">
            <v>0</v>
          </cell>
          <cell r="M177">
            <v>0</v>
          </cell>
          <cell r="N177">
            <v>0</v>
          </cell>
          <cell r="O177">
            <v>0</v>
          </cell>
          <cell r="P177">
            <v>0</v>
          </cell>
          <cell r="Q177">
            <v>0</v>
          </cell>
          <cell r="R177">
            <v>0</v>
          </cell>
        </row>
        <row r="178">
          <cell r="D178" t="str">
            <v>PASKIRSTOMOSIOS SĄNAUDOS</v>
          </cell>
          <cell r="E178" t="str">
            <v>-</v>
          </cell>
          <cell r="F178">
            <v>0</v>
          </cell>
          <cell r="G178">
            <v>0</v>
          </cell>
          <cell r="H178">
            <v>0</v>
          </cell>
          <cell r="I178">
            <v>0</v>
          </cell>
          <cell r="J178">
            <v>0</v>
          </cell>
          <cell r="K178">
            <v>0</v>
          </cell>
          <cell r="L178">
            <v>0</v>
          </cell>
          <cell r="M178">
            <v>0</v>
          </cell>
          <cell r="N178">
            <v>0</v>
          </cell>
          <cell r="O178">
            <v>0</v>
          </cell>
          <cell r="P178">
            <v>0</v>
          </cell>
          <cell r="Q178">
            <v>0</v>
          </cell>
          <cell r="R178">
            <v>0</v>
          </cell>
        </row>
        <row r="179">
          <cell r="D179" t="str">
            <v>PASKIRSTOMOSIOS SĄNAUDOS</v>
          </cell>
          <cell r="E179" t="str">
            <v>-</v>
          </cell>
          <cell r="F179">
            <v>0</v>
          </cell>
          <cell r="G179">
            <v>0</v>
          </cell>
          <cell r="H179">
            <v>0</v>
          </cell>
          <cell r="I179">
            <v>0</v>
          </cell>
          <cell r="J179">
            <v>0</v>
          </cell>
          <cell r="K179">
            <v>0</v>
          </cell>
          <cell r="L179">
            <v>0</v>
          </cell>
          <cell r="M179">
            <v>0</v>
          </cell>
          <cell r="N179">
            <v>0</v>
          </cell>
          <cell r="O179">
            <v>0</v>
          </cell>
          <cell r="P179">
            <v>0</v>
          </cell>
          <cell r="Q179">
            <v>0</v>
          </cell>
          <cell r="R179">
            <v>0</v>
          </cell>
        </row>
        <row r="180">
          <cell r="D180" t="str">
            <v>PASKIRSTOMOSIOS SĄNAUDOS</v>
          </cell>
          <cell r="E180" t="str">
            <v>-</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D181" t="str">
            <v>PASKIRSTOMOSIOS SĄNAUDOS</v>
          </cell>
          <cell r="E181" t="str">
            <v>-</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D182" t="str">
            <v>PASKIRSTOMOSIOS SĄNAUDOS</v>
          </cell>
          <cell r="E182" t="str">
            <v>-</v>
          </cell>
          <cell r="F182">
            <v>0</v>
          </cell>
          <cell r="G182">
            <v>0</v>
          </cell>
          <cell r="H182">
            <v>0</v>
          </cell>
          <cell r="I182">
            <v>0</v>
          </cell>
          <cell r="J182">
            <v>0</v>
          </cell>
          <cell r="K182">
            <v>0</v>
          </cell>
          <cell r="L182">
            <v>0</v>
          </cell>
          <cell r="M182">
            <v>0</v>
          </cell>
          <cell r="N182">
            <v>0</v>
          </cell>
          <cell r="O182">
            <v>0</v>
          </cell>
          <cell r="P182">
            <v>0</v>
          </cell>
          <cell r="Q182">
            <v>0</v>
          </cell>
          <cell r="R182">
            <v>0</v>
          </cell>
        </row>
        <row r="183">
          <cell r="D183" t="str">
            <v>PASKIRSTOMOSIOS SĄNAUDOS</v>
          </cell>
          <cell r="E183" t="str">
            <v>-</v>
          </cell>
          <cell r="F183">
            <v>0</v>
          </cell>
          <cell r="G183">
            <v>0</v>
          </cell>
          <cell r="H183">
            <v>0</v>
          </cell>
          <cell r="I183">
            <v>0</v>
          </cell>
          <cell r="J183">
            <v>0</v>
          </cell>
          <cell r="K183">
            <v>0</v>
          </cell>
          <cell r="L183">
            <v>0</v>
          </cell>
          <cell r="M183">
            <v>0</v>
          </cell>
          <cell r="N183">
            <v>0</v>
          </cell>
          <cell r="O183">
            <v>0</v>
          </cell>
          <cell r="P183">
            <v>0</v>
          </cell>
          <cell r="Q183">
            <v>0</v>
          </cell>
          <cell r="R183">
            <v>0</v>
          </cell>
        </row>
        <row r="184">
          <cell r="D184" t="str">
            <v>PASKIRSTOMOSIOS SĄNAUDOS</v>
          </cell>
          <cell r="E184" t="str">
            <v>-</v>
          </cell>
          <cell r="F184">
            <v>0</v>
          </cell>
          <cell r="G184">
            <v>0</v>
          </cell>
          <cell r="H184">
            <v>0</v>
          </cell>
          <cell r="I184">
            <v>0</v>
          </cell>
          <cell r="J184">
            <v>0</v>
          </cell>
          <cell r="K184">
            <v>0</v>
          </cell>
          <cell r="L184">
            <v>0</v>
          </cell>
          <cell r="M184">
            <v>0</v>
          </cell>
          <cell r="N184">
            <v>0</v>
          </cell>
          <cell r="O184">
            <v>0</v>
          </cell>
          <cell r="P184">
            <v>0</v>
          </cell>
          <cell r="Q184">
            <v>0</v>
          </cell>
          <cell r="R184">
            <v>0</v>
          </cell>
        </row>
        <row r="185">
          <cell r="D185" t="str">
            <v>PASKIRSTOMOSIOS SĄNAUDOS</v>
          </cell>
          <cell r="E185" t="str">
            <v>-</v>
          </cell>
          <cell r="F185">
            <v>0</v>
          </cell>
          <cell r="G185">
            <v>0</v>
          </cell>
          <cell r="H185">
            <v>0</v>
          </cell>
          <cell r="I185">
            <v>0</v>
          </cell>
          <cell r="J185">
            <v>0</v>
          </cell>
          <cell r="K185">
            <v>0</v>
          </cell>
          <cell r="L185">
            <v>0</v>
          </cell>
          <cell r="M185">
            <v>0</v>
          </cell>
          <cell r="N185">
            <v>0</v>
          </cell>
          <cell r="O185">
            <v>0</v>
          </cell>
          <cell r="P185">
            <v>0</v>
          </cell>
          <cell r="Q185">
            <v>0</v>
          </cell>
          <cell r="R185">
            <v>0</v>
          </cell>
        </row>
        <row r="186">
          <cell r="D186" t="str">
            <v>PASKIRSTOMOSIOS SĄNAUDOS</v>
          </cell>
          <cell r="E186" t="str">
            <v>-</v>
          </cell>
          <cell r="F186">
            <v>0</v>
          </cell>
          <cell r="G186">
            <v>0</v>
          </cell>
          <cell r="H186">
            <v>0</v>
          </cell>
          <cell r="I186">
            <v>0</v>
          </cell>
          <cell r="J186">
            <v>0</v>
          </cell>
          <cell r="K186">
            <v>0</v>
          </cell>
          <cell r="L186">
            <v>0</v>
          </cell>
          <cell r="M186">
            <v>0</v>
          </cell>
          <cell r="N186">
            <v>0</v>
          </cell>
          <cell r="O186">
            <v>0</v>
          </cell>
          <cell r="P186">
            <v>0</v>
          </cell>
          <cell r="Q186">
            <v>0</v>
          </cell>
          <cell r="R186">
            <v>0</v>
          </cell>
        </row>
        <row r="187">
          <cell r="D187" t="str">
            <v>PASKIRSTOMOSIOS SĄNAUDOS</v>
          </cell>
          <cell r="E187" t="str">
            <v>-</v>
          </cell>
          <cell r="F187">
            <v>0</v>
          </cell>
          <cell r="G187">
            <v>0</v>
          </cell>
          <cell r="H187">
            <v>0</v>
          </cell>
          <cell r="I187">
            <v>0</v>
          </cell>
          <cell r="J187">
            <v>0</v>
          </cell>
          <cell r="K187">
            <v>0</v>
          </cell>
          <cell r="L187">
            <v>0</v>
          </cell>
          <cell r="M187">
            <v>0</v>
          </cell>
          <cell r="N187">
            <v>0</v>
          </cell>
          <cell r="O187">
            <v>0</v>
          </cell>
          <cell r="P187">
            <v>0</v>
          </cell>
          <cell r="Q187">
            <v>0</v>
          </cell>
          <cell r="R187">
            <v>0</v>
          </cell>
        </row>
        <row r="188">
          <cell r="D188" t="str">
            <v>PASKIRSTOMOSIOS SĄNAUDOS</v>
          </cell>
          <cell r="E188" t="str">
            <v>-</v>
          </cell>
          <cell r="F188">
            <v>0</v>
          </cell>
          <cell r="G188">
            <v>0</v>
          </cell>
          <cell r="H188">
            <v>0</v>
          </cell>
          <cell r="I188">
            <v>0</v>
          </cell>
          <cell r="J188">
            <v>0</v>
          </cell>
          <cell r="K188">
            <v>0</v>
          </cell>
          <cell r="L188">
            <v>0</v>
          </cell>
          <cell r="M188">
            <v>0</v>
          </cell>
          <cell r="N188">
            <v>0</v>
          </cell>
          <cell r="O188">
            <v>0</v>
          </cell>
          <cell r="P188">
            <v>0</v>
          </cell>
          <cell r="Q188">
            <v>0</v>
          </cell>
          <cell r="R188">
            <v>0</v>
          </cell>
        </row>
        <row r="189">
          <cell r="D189" t="str">
            <v>PASKIRSTOMOSIOS SĄNAUDOS</v>
          </cell>
          <cell r="E189" t="str">
            <v>-</v>
          </cell>
          <cell r="F189">
            <v>0</v>
          </cell>
          <cell r="G189">
            <v>0</v>
          </cell>
          <cell r="H189">
            <v>0</v>
          </cell>
          <cell r="I189">
            <v>0</v>
          </cell>
          <cell r="J189">
            <v>0</v>
          </cell>
          <cell r="K189">
            <v>0</v>
          </cell>
          <cell r="L189">
            <v>0</v>
          </cell>
          <cell r="M189">
            <v>0</v>
          </cell>
          <cell r="N189">
            <v>0</v>
          </cell>
          <cell r="O189">
            <v>0</v>
          </cell>
          <cell r="P189">
            <v>0</v>
          </cell>
          <cell r="Q189">
            <v>0</v>
          </cell>
          <cell r="R189">
            <v>0</v>
          </cell>
        </row>
        <row r="190">
          <cell r="D190" t="str">
            <v>PASKIRSTOMOSIOS SĄNAUDOS</v>
          </cell>
          <cell r="E190" t="str">
            <v>-</v>
          </cell>
          <cell r="F190">
            <v>0</v>
          </cell>
          <cell r="G190">
            <v>0</v>
          </cell>
          <cell r="H190">
            <v>0</v>
          </cell>
          <cell r="I190">
            <v>0</v>
          </cell>
          <cell r="J190">
            <v>0</v>
          </cell>
          <cell r="K190">
            <v>0</v>
          </cell>
          <cell r="L190">
            <v>0</v>
          </cell>
          <cell r="M190">
            <v>0</v>
          </cell>
          <cell r="N190">
            <v>0</v>
          </cell>
          <cell r="O190">
            <v>0</v>
          </cell>
          <cell r="P190">
            <v>0</v>
          </cell>
          <cell r="Q190">
            <v>0</v>
          </cell>
          <cell r="R190">
            <v>0</v>
          </cell>
        </row>
        <row r="191">
          <cell r="D191" t="str">
            <v>PASKIRSTOMOSIOS SĄNAUDOS</v>
          </cell>
          <cell r="E191" t="str">
            <v>-</v>
          </cell>
          <cell r="F191">
            <v>0</v>
          </cell>
          <cell r="G191">
            <v>0</v>
          </cell>
          <cell r="H191">
            <v>0</v>
          </cell>
          <cell r="I191">
            <v>0</v>
          </cell>
          <cell r="J191">
            <v>0</v>
          </cell>
          <cell r="K191">
            <v>0</v>
          </cell>
          <cell r="L191">
            <v>0</v>
          </cell>
          <cell r="M191">
            <v>0</v>
          </cell>
          <cell r="N191">
            <v>0</v>
          </cell>
          <cell r="O191">
            <v>0</v>
          </cell>
          <cell r="P191">
            <v>0</v>
          </cell>
          <cell r="Q191">
            <v>0</v>
          </cell>
          <cell r="R191">
            <v>0</v>
          </cell>
        </row>
        <row r="192">
          <cell r="D192" t="str">
            <v>PASKIRSTOMOSIOS SĄNAUDOS</v>
          </cell>
          <cell r="E192" t="str">
            <v>-</v>
          </cell>
          <cell r="F192">
            <v>0</v>
          </cell>
          <cell r="G192">
            <v>0</v>
          </cell>
          <cell r="H192">
            <v>0</v>
          </cell>
          <cell r="I192">
            <v>0</v>
          </cell>
          <cell r="J192">
            <v>0</v>
          </cell>
          <cell r="K192">
            <v>0</v>
          </cell>
          <cell r="L192">
            <v>0</v>
          </cell>
          <cell r="M192">
            <v>0</v>
          </cell>
          <cell r="N192">
            <v>0</v>
          </cell>
          <cell r="O192">
            <v>0</v>
          </cell>
          <cell r="P192">
            <v>0</v>
          </cell>
          <cell r="Q192">
            <v>0</v>
          </cell>
          <cell r="R192">
            <v>0</v>
          </cell>
        </row>
        <row r="193">
          <cell r="D193" t="str">
            <v>PASKIRSTOMOSIOS SĄNAUDOS</v>
          </cell>
          <cell r="E193" t="str">
            <v>-</v>
          </cell>
          <cell r="F193">
            <v>0</v>
          </cell>
          <cell r="G193">
            <v>0</v>
          </cell>
          <cell r="H193">
            <v>0</v>
          </cell>
          <cell r="I193">
            <v>0</v>
          </cell>
          <cell r="J193">
            <v>0</v>
          </cell>
          <cell r="K193">
            <v>0</v>
          </cell>
          <cell r="L193">
            <v>0</v>
          </cell>
          <cell r="M193">
            <v>0</v>
          </cell>
          <cell r="N193">
            <v>0</v>
          </cell>
          <cell r="O193">
            <v>0</v>
          </cell>
          <cell r="P193">
            <v>0</v>
          </cell>
          <cell r="Q193">
            <v>0</v>
          </cell>
          <cell r="R193">
            <v>0</v>
          </cell>
        </row>
        <row r="194">
          <cell r="D194" t="str">
            <v>PASKIRSTOMOSIOS SĄNAUDOS</v>
          </cell>
          <cell r="E194" t="str">
            <v>-</v>
          </cell>
          <cell r="F194">
            <v>0</v>
          </cell>
          <cell r="G194">
            <v>0</v>
          </cell>
          <cell r="H194">
            <v>0</v>
          </cell>
          <cell r="I194">
            <v>0</v>
          </cell>
          <cell r="J194">
            <v>0</v>
          </cell>
          <cell r="K194">
            <v>0</v>
          </cell>
          <cell r="L194">
            <v>0</v>
          </cell>
          <cell r="M194">
            <v>0</v>
          </cell>
          <cell r="N194">
            <v>0</v>
          </cell>
          <cell r="O194">
            <v>0</v>
          </cell>
          <cell r="P194">
            <v>0</v>
          </cell>
          <cell r="Q194">
            <v>0</v>
          </cell>
          <cell r="R194">
            <v>0</v>
          </cell>
        </row>
        <row r="195">
          <cell r="D195" t="str">
            <v>PASKIRSTOMOSIOS SĄNAUDOS</v>
          </cell>
          <cell r="E195" t="str">
            <v>-</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D196" t="str">
            <v>PASKIRSTOMOSIOS SĄNAUDOS</v>
          </cell>
          <cell r="E196" t="str">
            <v>-</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D197" t="str">
            <v>PASKIRSTOMOSIOS SĄNAUDOS</v>
          </cell>
          <cell r="E197" t="str">
            <v>-</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D198" t="str">
            <v>PASKIRSTOMOSIOS SĄNAUDOS</v>
          </cell>
          <cell r="E198" t="str">
            <v>-</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D199" t="str">
            <v>PASKIRSTOMOSIOS SĄNAUDOS</v>
          </cell>
          <cell r="E199" t="str">
            <v>-</v>
          </cell>
          <cell r="F199">
            <v>0</v>
          </cell>
          <cell r="G199">
            <v>0</v>
          </cell>
          <cell r="H199">
            <v>0</v>
          </cell>
          <cell r="I199">
            <v>0</v>
          </cell>
          <cell r="J199">
            <v>0</v>
          </cell>
          <cell r="K199">
            <v>0</v>
          </cell>
          <cell r="L199">
            <v>0</v>
          </cell>
          <cell r="M199">
            <v>0</v>
          </cell>
          <cell r="N199">
            <v>0</v>
          </cell>
          <cell r="O199">
            <v>0</v>
          </cell>
          <cell r="P199">
            <v>0</v>
          </cell>
          <cell r="Q199">
            <v>0</v>
          </cell>
          <cell r="R199">
            <v>0</v>
          </cell>
        </row>
        <row r="200">
          <cell r="D200" t="str">
            <v>PASKIRSTOMOSIOS SĄNAUDOS</v>
          </cell>
          <cell r="E200" t="str">
            <v>-</v>
          </cell>
          <cell r="F200">
            <v>0</v>
          </cell>
          <cell r="G200">
            <v>0</v>
          </cell>
          <cell r="H200">
            <v>0</v>
          </cell>
          <cell r="I200">
            <v>0</v>
          </cell>
          <cell r="J200">
            <v>0</v>
          </cell>
          <cell r="K200">
            <v>0</v>
          </cell>
          <cell r="L200">
            <v>0</v>
          </cell>
          <cell r="M200">
            <v>0</v>
          </cell>
          <cell r="N200">
            <v>0</v>
          </cell>
          <cell r="O200">
            <v>0</v>
          </cell>
          <cell r="P200">
            <v>0</v>
          </cell>
          <cell r="Q200">
            <v>0</v>
          </cell>
          <cell r="R200">
            <v>0</v>
          </cell>
        </row>
        <row r="201">
          <cell r="D201" t="str">
            <v>PASKIRSTOMOSIOS SĄNAUDOS</v>
          </cell>
          <cell r="E201" t="str">
            <v>-</v>
          </cell>
          <cell r="F201">
            <v>0</v>
          </cell>
          <cell r="G201">
            <v>0</v>
          </cell>
          <cell r="H201">
            <v>0</v>
          </cell>
          <cell r="I201">
            <v>0</v>
          </cell>
          <cell r="J201">
            <v>0</v>
          </cell>
          <cell r="K201">
            <v>0</v>
          </cell>
          <cell r="L201">
            <v>0</v>
          </cell>
          <cell r="M201">
            <v>0</v>
          </cell>
          <cell r="N201">
            <v>0</v>
          </cell>
          <cell r="O201">
            <v>0</v>
          </cell>
          <cell r="P201">
            <v>0</v>
          </cell>
          <cell r="Q201">
            <v>0</v>
          </cell>
          <cell r="R201">
            <v>0</v>
          </cell>
        </row>
        <row r="202">
          <cell r="D202" t="str">
            <v>PASKIRSTOMOSIOS SĄNAUDOS</v>
          </cell>
          <cell r="E202" t="str">
            <v>-</v>
          </cell>
          <cell r="F202">
            <v>0</v>
          </cell>
          <cell r="G202">
            <v>0</v>
          </cell>
          <cell r="H202">
            <v>0</v>
          </cell>
          <cell r="I202">
            <v>0</v>
          </cell>
          <cell r="J202">
            <v>0</v>
          </cell>
          <cell r="K202">
            <v>0</v>
          </cell>
          <cell r="L202">
            <v>0</v>
          </cell>
          <cell r="M202">
            <v>0</v>
          </cell>
          <cell r="N202">
            <v>0</v>
          </cell>
          <cell r="O202">
            <v>0</v>
          </cell>
          <cell r="P202">
            <v>0</v>
          </cell>
          <cell r="Q202">
            <v>0</v>
          </cell>
          <cell r="R202">
            <v>0</v>
          </cell>
        </row>
        <row r="203">
          <cell r="D203" t="str">
            <v>PASKIRSTOMOSIOS SĄNAUDOS</v>
          </cell>
          <cell r="E203" t="str">
            <v>-</v>
          </cell>
          <cell r="F203">
            <v>0</v>
          </cell>
          <cell r="G203">
            <v>0</v>
          </cell>
          <cell r="H203">
            <v>0</v>
          </cell>
          <cell r="I203">
            <v>0</v>
          </cell>
          <cell r="J203">
            <v>0</v>
          </cell>
          <cell r="K203">
            <v>0</v>
          </cell>
          <cell r="L203">
            <v>0</v>
          </cell>
          <cell r="M203">
            <v>0</v>
          </cell>
          <cell r="N203">
            <v>0</v>
          </cell>
          <cell r="O203">
            <v>0</v>
          </cell>
          <cell r="P203">
            <v>0</v>
          </cell>
          <cell r="Q203">
            <v>0</v>
          </cell>
          <cell r="R203">
            <v>0</v>
          </cell>
        </row>
        <row r="204">
          <cell r="D204" t="str">
            <v>PASKIRSTOMOSIOS SĄNAUDOS</v>
          </cell>
          <cell r="E204" t="str">
            <v>-</v>
          </cell>
          <cell r="F204">
            <v>0</v>
          </cell>
          <cell r="G204">
            <v>0</v>
          </cell>
          <cell r="H204">
            <v>0</v>
          </cell>
          <cell r="I204">
            <v>0</v>
          </cell>
          <cell r="J204">
            <v>0</v>
          </cell>
          <cell r="K204">
            <v>0</v>
          </cell>
          <cell r="L204">
            <v>0</v>
          </cell>
          <cell r="M204">
            <v>0</v>
          </cell>
          <cell r="N204">
            <v>0</v>
          </cell>
          <cell r="O204">
            <v>0</v>
          </cell>
          <cell r="P204">
            <v>0</v>
          </cell>
          <cell r="Q204">
            <v>0</v>
          </cell>
          <cell r="R204">
            <v>0</v>
          </cell>
        </row>
        <row r="205">
          <cell r="D205" t="str">
            <v>PASKIRSTOMOSIOS SĄNAUDOS</v>
          </cell>
          <cell r="E205" t="str">
            <v>-</v>
          </cell>
          <cell r="F205">
            <v>0</v>
          </cell>
          <cell r="G205">
            <v>0</v>
          </cell>
          <cell r="H205">
            <v>0</v>
          </cell>
          <cell r="I205">
            <v>0</v>
          </cell>
          <cell r="J205">
            <v>0</v>
          </cell>
          <cell r="K205">
            <v>0</v>
          </cell>
          <cell r="L205">
            <v>0</v>
          </cell>
          <cell r="M205">
            <v>0</v>
          </cell>
          <cell r="N205">
            <v>0</v>
          </cell>
          <cell r="O205">
            <v>0</v>
          </cell>
          <cell r="P205">
            <v>0</v>
          </cell>
          <cell r="Q205">
            <v>0</v>
          </cell>
          <cell r="R205">
            <v>0</v>
          </cell>
        </row>
        <row r="206">
          <cell r="D206" t="str">
            <v>PASKIRSTOMOSIOS SĄNAUDOS</v>
          </cell>
          <cell r="E206" t="str">
            <v>-</v>
          </cell>
          <cell r="F206">
            <v>0</v>
          </cell>
          <cell r="G206">
            <v>0</v>
          </cell>
          <cell r="H206">
            <v>0</v>
          </cell>
          <cell r="I206">
            <v>0</v>
          </cell>
          <cell r="J206">
            <v>0</v>
          </cell>
          <cell r="K206">
            <v>0</v>
          </cell>
          <cell r="L206">
            <v>0</v>
          </cell>
          <cell r="M206">
            <v>0</v>
          </cell>
          <cell r="N206">
            <v>0</v>
          </cell>
          <cell r="O206">
            <v>0</v>
          </cell>
          <cell r="P206">
            <v>0</v>
          </cell>
          <cell r="Q206">
            <v>0</v>
          </cell>
          <cell r="R206">
            <v>0</v>
          </cell>
        </row>
        <row r="207">
          <cell r="D207" t="str">
            <v>PASKIRSTOMOSIOS SĄNAUDOS</v>
          </cell>
          <cell r="E207" t="str">
            <v>-</v>
          </cell>
          <cell r="F207">
            <v>0</v>
          </cell>
          <cell r="G207">
            <v>0</v>
          </cell>
          <cell r="H207">
            <v>0</v>
          </cell>
          <cell r="I207">
            <v>0</v>
          </cell>
          <cell r="J207">
            <v>0</v>
          </cell>
          <cell r="K207">
            <v>0</v>
          </cell>
          <cell r="L207">
            <v>0</v>
          </cell>
          <cell r="M207">
            <v>0</v>
          </cell>
          <cell r="N207">
            <v>0</v>
          </cell>
          <cell r="O207">
            <v>0</v>
          </cell>
          <cell r="P207">
            <v>0</v>
          </cell>
          <cell r="Q207">
            <v>0</v>
          </cell>
          <cell r="R207">
            <v>0</v>
          </cell>
        </row>
        <row r="208">
          <cell r="D208" t="str">
            <v>PASKIRSTOMOSIOS SĄNAUDOS</v>
          </cell>
          <cell r="E208" t="str">
            <v>-</v>
          </cell>
          <cell r="F208">
            <v>0</v>
          </cell>
          <cell r="G208">
            <v>0</v>
          </cell>
          <cell r="H208">
            <v>0</v>
          </cell>
          <cell r="I208">
            <v>0</v>
          </cell>
          <cell r="J208">
            <v>0</v>
          </cell>
          <cell r="K208">
            <v>0</v>
          </cell>
          <cell r="L208">
            <v>0</v>
          </cell>
          <cell r="M208">
            <v>0</v>
          </cell>
          <cell r="N208">
            <v>0</v>
          </cell>
          <cell r="O208">
            <v>0</v>
          </cell>
          <cell r="P208">
            <v>0</v>
          </cell>
          <cell r="Q208">
            <v>0</v>
          </cell>
          <cell r="R208">
            <v>0</v>
          </cell>
        </row>
        <row r="209">
          <cell r="D209" t="str">
            <v>PASKIRSTOMOSIOS SĄNAUDOS</v>
          </cell>
          <cell r="E209" t="str">
            <v>-</v>
          </cell>
          <cell r="F209">
            <v>0</v>
          </cell>
          <cell r="G209">
            <v>0</v>
          </cell>
          <cell r="H209">
            <v>0</v>
          </cell>
          <cell r="I209">
            <v>0</v>
          </cell>
          <cell r="J209">
            <v>0</v>
          </cell>
          <cell r="K209">
            <v>0</v>
          </cell>
          <cell r="L209">
            <v>0</v>
          </cell>
          <cell r="M209">
            <v>0</v>
          </cell>
          <cell r="N209">
            <v>0</v>
          </cell>
          <cell r="O209">
            <v>0</v>
          </cell>
          <cell r="P209">
            <v>0</v>
          </cell>
          <cell r="Q209">
            <v>0</v>
          </cell>
          <cell r="R209">
            <v>0</v>
          </cell>
        </row>
        <row r="210">
          <cell r="D210" t="str">
            <v>PASKIRSTOMOSIOS SĄNAUDOS</v>
          </cell>
          <cell r="E210" t="str">
            <v>-</v>
          </cell>
          <cell r="F210">
            <v>0</v>
          </cell>
          <cell r="G210">
            <v>0</v>
          </cell>
          <cell r="H210">
            <v>0</v>
          </cell>
          <cell r="I210">
            <v>0</v>
          </cell>
          <cell r="J210">
            <v>0</v>
          </cell>
          <cell r="K210">
            <v>0</v>
          </cell>
          <cell r="L210">
            <v>0</v>
          </cell>
          <cell r="M210">
            <v>0</v>
          </cell>
          <cell r="N210">
            <v>0</v>
          </cell>
          <cell r="O210">
            <v>0</v>
          </cell>
          <cell r="P210">
            <v>0</v>
          </cell>
          <cell r="Q210">
            <v>0</v>
          </cell>
          <cell r="R210">
            <v>0</v>
          </cell>
        </row>
        <row r="211">
          <cell r="D211" t="str">
            <v>PASKIRSTOMOSIOS SĄNAUDOS</v>
          </cell>
          <cell r="E211" t="str">
            <v>-</v>
          </cell>
          <cell r="F211">
            <v>0</v>
          </cell>
          <cell r="G211">
            <v>0</v>
          </cell>
          <cell r="H211">
            <v>0</v>
          </cell>
          <cell r="I211">
            <v>0</v>
          </cell>
          <cell r="J211">
            <v>0</v>
          </cell>
          <cell r="K211">
            <v>0</v>
          </cell>
          <cell r="L211">
            <v>0</v>
          </cell>
          <cell r="M211">
            <v>0</v>
          </cell>
          <cell r="N211">
            <v>0</v>
          </cell>
          <cell r="O211">
            <v>0</v>
          </cell>
          <cell r="P211">
            <v>0</v>
          </cell>
          <cell r="Q211">
            <v>0</v>
          </cell>
          <cell r="R211">
            <v>0</v>
          </cell>
        </row>
        <row r="212">
          <cell r="D212" t="str">
            <v>PASKIRSTOMOSIOS SĄNAUDOS</v>
          </cell>
          <cell r="E212" t="str">
            <v>-</v>
          </cell>
          <cell r="F212">
            <v>0</v>
          </cell>
          <cell r="G212">
            <v>0</v>
          </cell>
          <cell r="H212">
            <v>0</v>
          </cell>
          <cell r="I212">
            <v>0</v>
          </cell>
          <cell r="J212">
            <v>0</v>
          </cell>
          <cell r="K212">
            <v>0</v>
          </cell>
          <cell r="L212">
            <v>0</v>
          </cell>
          <cell r="M212">
            <v>0</v>
          </cell>
          <cell r="N212">
            <v>0</v>
          </cell>
          <cell r="O212">
            <v>0</v>
          </cell>
          <cell r="P212">
            <v>0</v>
          </cell>
          <cell r="Q212">
            <v>0</v>
          </cell>
          <cell r="R212">
            <v>0</v>
          </cell>
        </row>
        <row r="213">
          <cell r="D213" t="str">
            <v>PASKIRSTOMOSIOS SĄNAUDOS</v>
          </cell>
          <cell r="E213" t="str">
            <v>-</v>
          </cell>
          <cell r="F213">
            <v>0</v>
          </cell>
          <cell r="G213">
            <v>0</v>
          </cell>
          <cell r="H213">
            <v>0</v>
          </cell>
          <cell r="I213">
            <v>0</v>
          </cell>
          <cell r="J213">
            <v>0</v>
          </cell>
          <cell r="K213">
            <v>0</v>
          </cell>
          <cell r="L213">
            <v>0</v>
          </cell>
          <cell r="M213">
            <v>0</v>
          </cell>
          <cell r="N213">
            <v>0</v>
          </cell>
          <cell r="O213">
            <v>0</v>
          </cell>
          <cell r="P213">
            <v>0</v>
          </cell>
          <cell r="Q213">
            <v>0</v>
          </cell>
          <cell r="R213">
            <v>0</v>
          </cell>
        </row>
        <row r="214">
          <cell r="D214" t="str">
            <v>PASKIRSTOMOSIOS SĄNAUDOS</v>
          </cell>
          <cell r="E214" t="str">
            <v>-</v>
          </cell>
          <cell r="F214">
            <v>0</v>
          </cell>
          <cell r="G214">
            <v>0</v>
          </cell>
          <cell r="H214">
            <v>0</v>
          </cell>
          <cell r="I214">
            <v>0</v>
          </cell>
          <cell r="J214">
            <v>0</v>
          </cell>
          <cell r="K214">
            <v>0</v>
          </cell>
          <cell r="L214">
            <v>0</v>
          </cell>
          <cell r="M214">
            <v>0</v>
          </cell>
          <cell r="N214">
            <v>0</v>
          </cell>
          <cell r="O214">
            <v>0</v>
          </cell>
          <cell r="P214">
            <v>0</v>
          </cell>
          <cell r="Q214">
            <v>0</v>
          </cell>
          <cell r="R214">
            <v>0</v>
          </cell>
        </row>
        <row r="215">
          <cell r="D215" t="str">
            <v>PASKIRSTOMOSIOS SĄNAUDOS</v>
          </cell>
          <cell r="E215" t="str">
            <v>-</v>
          </cell>
          <cell r="F215">
            <v>0</v>
          </cell>
          <cell r="G215">
            <v>0</v>
          </cell>
          <cell r="H215">
            <v>0</v>
          </cell>
          <cell r="I215">
            <v>0</v>
          </cell>
          <cell r="J215">
            <v>0</v>
          </cell>
          <cell r="K215">
            <v>0</v>
          </cell>
          <cell r="L215">
            <v>0</v>
          </cell>
          <cell r="M215">
            <v>0</v>
          </cell>
          <cell r="N215">
            <v>0</v>
          </cell>
          <cell r="O215">
            <v>0</v>
          </cell>
          <cell r="P215">
            <v>0</v>
          </cell>
          <cell r="Q215">
            <v>0</v>
          </cell>
          <cell r="R215">
            <v>0</v>
          </cell>
        </row>
        <row r="216">
          <cell r="D216" t="str">
            <v>PASKIRSTOMOSIOS SĄNAUDOS</v>
          </cell>
          <cell r="E216" t="str">
            <v>-</v>
          </cell>
          <cell r="F216">
            <v>0</v>
          </cell>
          <cell r="G216">
            <v>0</v>
          </cell>
          <cell r="H216">
            <v>0</v>
          </cell>
          <cell r="I216">
            <v>0</v>
          </cell>
          <cell r="J216">
            <v>0</v>
          </cell>
          <cell r="K216">
            <v>0</v>
          </cell>
          <cell r="L216">
            <v>0</v>
          </cell>
          <cell r="M216">
            <v>0</v>
          </cell>
          <cell r="N216">
            <v>0</v>
          </cell>
          <cell r="O216">
            <v>0</v>
          </cell>
          <cell r="P216">
            <v>0</v>
          </cell>
          <cell r="Q216">
            <v>0</v>
          </cell>
          <cell r="R216">
            <v>0</v>
          </cell>
        </row>
        <row r="217">
          <cell r="D217" t="str">
            <v>PASKIRSTOMOSIOS SĄNAUDOS</v>
          </cell>
          <cell r="E217" t="str">
            <v>-</v>
          </cell>
          <cell r="F217">
            <v>0</v>
          </cell>
          <cell r="G217">
            <v>0</v>
          </cell>
          <cell r="H217">
            <v>0</v>
          </cell>
          <cell r="I217">
            <v>0</v>
          </cell>
          <cell r="J217">
            <v>0</v>
          </cell>
          <cell r="K217">
            <v>0</v>
          </cell>
          <cell r="L217">
            <v>0</v>
          </cell>
          <cell r="M217">
            <v>0</v>
          </cell>
          <cell r="N217">
            <v>0</v>
          </cell>
          <cell r="O217">
            <v>0</v>
          </cell>
          <cell r="P217">
            <v>0</v>
          </cell>
          <cell r="Q217">
            <v>0</v>
          </cell>
          <cell r="R217">
            <v>0</v>
          </cell>
        </row>
        <row r="218">
          <cell r="D218" t="str">
            <v>PASKIRSTOMOSIOS SĄNAUDOS</v>
          </cell>
          <cell r="E218" t="str">
            <v>-</v>
          </cell>
          <cell r="F218">
            <v>0</v>
          </cell>
          <cell r="G218">
            <v>0</v>
          </cell>
          <cell r="H218">
            <v>0</v>
          </cell>
          <cell r="I218">
            <v>0</v>
          </cell>
          <cell r="J218">
            <v>0</v>
          </cell>
          <cell r="K218">
            <v>0</v>
          </cell>
          <cell r="L218">
            <v>0</v>
          </cell>
          <cell r="M218">
            <v>0</v>
          </cell>
          <cell r="N218">
            <v>0</v>
          </cell>
          <cell r="O218">
            <v>0</v>
          </cell>
          <cell r="P218">
            <v>0</v>
          </cell>
          <cell r="Q218">
            <v>0</v>
          </cell>
          <cell r="R218">
            <v>0</v>
          </cell>
        </row>
        <row r="219">
          <cell r="D219" t="str">
            <v>PASKIRSTOMOSIOS SĄNAUDOS</v>
          </cell>
          <cell r="E219" t="str">
            <v>-</v>
          </cell>
          <cell r="F219">
            <v>0</v>
          </cell>
          <cell r="G219">
            <v>0</v>
          </cell>
          <cell r="H219">
            <v>0</v>
          </cell>
          <cell r="I219">
            <v>0</v>
          </cell>
          <cell r="J219">
            <v>0</v>
          </cell>
          <cell r="K219">
            <v>0</v>
          </cell>
          <cell r="L219">
            <v>0</v>
          </cell>
          <cell r="M219">
            <v>0</v>
          </cell>
          <cell r="N219">
            <v>0</v>
          </cell>
          <cell r="O219">
            <v>0</v>
          </cell>
          <cell r="P219">
            <v>0</v>
          </cell>
          <cell r="Q219">
            <v>0</v>
          </cell>
          <cell r="R219">
            <v>0</v>
          </cell>
        </row>
        <row r="220">
          <cell r="D220" t="str">
            <v>PASKIRSTOMOSIOS SĄNAUDOS</v>
          </cell>
          <cell r="E220" t="str">
            <v>-</v>
          </cell>
          <cell r="F220">
            <v>0</v>
          </cell>
          <cell r="G220">
            <v>0</v>
          </cell>
          <cell r="H220">
            <v>0</v>
          </cell>
          <cell r="I220">
            <v>0</v>
          </cell>
          <cell r="J220">
            <v>0</v>
          </cell>
          <cell r="K220">
            <v>0</v>
          </cell>
          <cell r="L220">
            <v>0</v>
          </cell>
          <cell r="M220">
            <v>0</v>
          </cell>
          <cell r="N220">
            <v>0</v>
          </cell>
          <cell r="O220">
            <v>0</v>
          </cell>
          <cell r="P220">
            <v>0</v>
          </cell>
          <cell r="Q220">
            <v>0</v>
          </cell>
          <cell r="R220">
            <v>0</v>
          </cell>
        </row>
        <row r="221">
          <cell r="D221" t="str">
            <v>PASKIRSTOMOSIOS SĄNAUDOS</v>
          </cell>
          <cell r="E221" t="str">
            <v>-</v>
          </cell>
          <cell r="F221">
            <v>0</v>
          </cell>
          <cell r="G221">
            <v>0</v>
          </cell>
          <cell r="H221">
            <v>0</v>
          </cell>
          <cell r="I221">
            <v>0</v>
          </cell>
          <cell r="J221">
            <v>0</v>
          </cell>
          <cell r="K221">
            <v>0</v>
          </cell>
          <cell r="L221">
            <v>0</v>
          </cell>
          <cell r="M221">
            <v>0</v>
          </cell>
          <cell r="N221">
            <v>0</v>
          </cell>
          <cell r="O221">
            <v>0</v>
          </cell>
          <cell r="P221">
            <v>0</v>
          </cell>
          <cell r="Q221">
            <v>0</v>
          </cell>
          <cell r="R221">
            <v>0</v>
          </cell>
        </row>
        <row r="222">
          <cell r="D222" t="str">
            <v>PASKIRSTOMOSIOS SĄNAUDOS</v>
          </cell>
          <cell r="E222" t="str">
            <v>-</v>
          </cell>
          <cell r="F222">
            <v>0</v>
          </cell>
          <cell r="G222">
            <v>0</v>
          </cell>
          <cell r="H222">
            <v>0</v>
          </cell>
          <cell r="I222">
            <v>0</v>
          </cell>
          <cell r="J222">
            <v>0</v>
          </cell>
          <cell r="K222">
            <v>0</v>
          </cell>
          <cell r="L222">
            <v>0</v>
          </cell>
          <cell r="M222">
            <v>0</v>
          </cell>
          <cell r="N222">
            <v>0</v>
          </cell>
          <cell r="O222">
            <v>0</v>
          </cell>
          <cell r="P222">
            <v>0</v>
          </cell>
          <cell r="Q222">
            <v>0</v>
          </cell>
          <cell r="R222">
            <v>0</v>
          </cell>
        </row>
        <row r="223">
          <cell r="D223" t="str">
            <v>PASKIRSTOMOSIOS SĄNAUDOS</v>
          </cell>
          <cell r="E223" t="str">
            <v>-</v>
          </cell>
          <cell r="F223">
            <v>0</v>
          </cell>
          <cell r="G223">
            <v>0</v>
          </cell>
          <cell r="H223">
            <v>0</v>
          </cell>
          <cell r="I223">
            <v>0</v>
          </cell>
          <cell r="J223">
            <v>0</v>
          </cell>
          <cell r="K223">
            <v>0</v>
          </cell>
          <cell r="L223">
            <v>0</v>
          </cell>
          <cell r="M223">
            <v>0</v>
          </cell>
          <cell r="N223">
            <v>0</v>
          </cell>
          <cell r="O223">
            <v>0</v>
          </cell>
          <cell r="P223">
            <v>0</v>
          </cell>
          <cell r="Q223">
            <v>0</v>
          </cell>
          <cell r="R223">
            <v>0</v>
          </cell>
        </row>
        <row r="224">
          <cell r="D224" t="str">
            <v>PASKIRSTOMOSIOS SĄNAUDOS</v>
          </cell>
          <cell r="E224" t="str">
            <v>-</v>
          </cell>
          <cell r="F224">
            <v>0</v>
          </cell>
          <cell r="G224">
            <v>0</v>
          </cell>
          <cell r="H224">
            <v>0</v>
          </cell>
          <cell r="I224">
            <v>0</v>
          </cell>
          <cell r="J224">
            <v>0</v>
          </cell>
          <cell r="K224">
            <v>0</v>
          </cell>
          <cell r="L224">
            <v>0</v>
          </cell>
          <cell r="M224">
            <v>0</v>
          </cell>
          <cell r="N224">
            <v>0</v>
          </cell>
          <cell r="O224">
            <v>0</v>
          </cell>
          <cell r="P224">
            <v>0</v>
          </cell>
          <cell r="Q224">
            <v>0</v>
          </cell>
          <cell r="R224">
            <v>0</v>
          </cell>
        </row>
        <row r="225">
          <cell r="D225" t="str">
            <v>PASKIRSTOMOSIOS SĄNAUDOS</v>
          </cell>
          <cell r="E225" t="str">
            <v>-</v>
          </cell>
          <cell r="F225">
            <v>0</v>
          </cell>
          <cell r="G225">
            <v>0</v>
          </cell>
          <cell r="H225">
            <v>0</v>
          </cell>
          <cell r="I225">
            <v>0</v>
          </cell>
          <cell r="J225">
            <v>0</v>
          </cell>
          <cell r="K225">
            <v>0</v>
          </cell>
          <cell r="L225">
            <v>0</v>
          </cell>
          <cell r="M225">
            <v>0</v>
          </cell>
          <cell r="N225">
            <v>0</v>
          </cell>
          <cell r="O225">
            <v>0</v>
          </cell>
          <cell r="P225">
            <v>0</v>
          </cell>
          <cell r="Q225">
            <v>0</v>
          </cell>
          <cell r="R225">
            <v>0</v>
          </cell>
        </row>
        <row r="226">
          <cell r="D226" t="str">
            <v>PASKIRSTOMOSIOS SĄNAUDOS</v>
          </cell>
          <cell r="E226" t="str">
            <v>-</v>
          </cell>
          <cell r="F226">
            <v>0</v>
          </cell>
          <cell r="G226">
            <v>0</v>
          </cell>
          <cell r="H226">
            <v>0</v>
          </cell>
          <cell r="I226">
            <v>0</v>
          </cell>
          <cell r="J226">
            <v>0</v>
          </cell>
          <cell r="K226">
            <v>0</v>
          </cell>
          <cell r="L226">
            <v>0</v>
          </cell>
          <cell r="M226">
            <v>0</v>
          </cell>
          <cell r="N226">
            <v>0</v>
          </cell>
          <cell r="O226">
            <v>0</v>
          </cell>
          <cell r="P226">
            <v>0</v>
          </cell>
          <cell r="Q226">
            <v>0</v>
          </cell>
          <cell r="R226">
            <v>0</v>
          </cell>
        </row>
        <row r="227">
          <cell r="D227" t="str">
            <v>PASKIRSTOMOSIOS SĄNAUDOS</v>
          </cell>
          <cell r="E227" t="str">
            <v>-</v>
          </cell>
          <cell r="F227">
            <v>0</v>
          </cell>
          <cell r="G227">
            <v>0</v>
          </cell>
          <cell r="H227">
            <v>0</v>
          </cell>
          <cell r="I227">
            <v>0</v>
          </cell>
          <cell r="J227">
            <v>0</v>
          </cell>
          <cell r="K227">
            <v>0</v>
          </cell>
          <cell r="L227">
            <v>0</v>
          </cell>
          <cell r="M227">
            <v>0</v>
          </cell>
          <cell r="N227">
            <v>0</v>
          </cell>
          <cell r="O227">
            <v>0</v>
          </cell>
          <cell r="P227">
            <v>0</v>
          </cell>
          <cell r="Q227">
            <v>0</v>
          </cell>
          <cell r="R227">
            <v>0</v>
          </cell>
        </row>
        <row r="228">
          <cell r="D228" t="str">
            <v>PASKIRSTOMOSIOS SĄNAUDOS</v>
          </cell>
          <cell r="E228" t="str">
            <v>-</v>
          </cell>
          <cell r="F228">
            <v>0</v>
          </cell>
          <cell r="G228">
            <v>0</v>
          </cell>
          <cell r="H228">
            <v>0</v>
          </cell>
          <cell r="I228">
            <v>0</v>
          </cell>
          <cell r="J228">
            <v>0</v>
          </cell>
          <cell r="K228">
            <v>0</v>
          </cell>
          <cell r="L228">
            <v>0</v>
          </cell>
          <cell r="M228">
            <v>0</v>
          </cell>
          <cell r="N228">
            <v>0</v>
          </cell>
          <cell r="O228">
            <v>0</v>
          </cell>
          <cell r="P228">
            <v>0</v>
          </cell>
          <cell r="Q228">
            <v>0</v>
          </cell>
          <cell r="R228">
            <v>0</v>
          </cell>
        </row>
        <row r="229">
          <cell r="D229" t="str">
            <v>PASKIRSTOMOSIOS SĄNAUDOS</v>
          </cell>
          <cell r="E229" t="str">
            <v>-</v>
          </cell>
          <cell r="F229">
            <v>0</v>
          </cell>
          <cell r="G229">
            <v>0</v>
          </cell>
          <cell r="H229">
            <v>0</v>
          </cell>
          <cell r="I229">
            <v>0</v>
          </cell>
          <cell r="J229">
            <v>0</v>
          </cell>
          <cell r="K229">
            <v>0</v>
          </cell>
          <cell r="L229">
            <v>0</v>
          </cell>
          <cell r="M229">
            <v>0</v>
          </cell>
          <cell r="N229">
            <v>0</v>
          </cell>
          <cell r="O229">
            <v>0</v>
          </cell>
          <cell r="P229">
            <v>0</v>
          </cell>
          <cell r="Q229">
            <v>0</v>
          </cell>
          <cell r="R229">
            <v>0</v>
          </cell>
        </row>
        <row r="230">
          <cell r="D230" t="str">
            <v>PASKIRSTOMOSIOS SĄNAUDOS</v>
          </cell>
          <cell r="E230" t="str">
            <v>-</v>
          </cell>
          <cell r="F230">
            <v>0</v>
          </cell>
          <cell r="G230">
            <v>0</v>
          </cell>
          <cell r="H230">
            <v>0</v>
          </cell>
          <cell r="I230">
            <v>0</v>
          </cell>
          <cell r="J230">
            <v>0</v>
          </cell>
          <cell r="K230">
            <v>0</v>
          </cell>
          <cell r="L230">
            <v>0</v>
          </cell>
          <cell r="M230">
            <v>0</v>
          </cell>
          <cell r="N230">
            <v>0</v>
          </cell>
          <cell r="O230">
            <v>0</v>
          </cell>
          <cell r="P230">
            <v>0</v>
          </cell>
          <cell r="Q230">
            <v>0</v>
          </cell>
          <cell r="R230">
            <v>0</v>
          </cell>
        </row>
        <row r="231">
          <cell r="D231" t="str">
            <v>PASKIRSTOMOSIOS SĄNAUDOS</v>
          </cell>
          <cell r="E231" t="str">
            <v>-</v>
          </cell>
          <cell r="F231">
            <v>0</v>
          </cell>
          <cell r="G231">
            <v>0</v>
          </cell>
          <cell r="H231">
            <v>0</v>
          </cell>
          <cell r="I231">
            <v>0</v>
          </cell>
          <cell r="J231">
            <v>0</v>
          </cell>
          <cell r="K231">
            <v>0</v>
          </cell>
          <cell r="L231">
            <v>0</v>
          </cell>
          <cell r="M231">
            <v>0</v>
          </cell>
          <cell r="N231">
            <v>0</v>
          </cell>
          <cell r="O231">
            <v>0</v>
          </cell>
          <cell r="P231">
            <v>0</v>
          </cell>
          <cell r="Q231">
            <v>0</v>
          </cell>
          <cell r="R231">
            <v>0</v>
          </cell>
        </row>
        <row r="232">
          <cell r="D232" t="str">
            <v>PASKIRSTOMOSIOS SĄNAUDOS</v>
          </cell>
          <cell r="E232" t="str">
            <v>-</v>
          </cell>
          <cell r="F232">
            <v>0</v>
          </cell>
          <cell r="G232">
            <v>0</v>
          </cell>
          <cell r="H232">
            <v>0</v>
          </cell>
          <cell r="I232">
            <v>0</v>
          </cell>
          <cell r="J232">
            <v>0</v>
          </cell>
          <cell r="K232">
            <v>0</v>
          </cell>
          <cell r="L232">
            <v>0</v>
          </cell>
          <cell r="M232">
            <v>0</v>
          </cell>
          <cell r="N232">
            <v>0</v>
          </cell>
          <cell r="O232">
            <v>0</v>
          </cell>
          <cell r="P232">
            <v>0</v>
          </cell>
          <cell r="Q232">
            <v>0</v>
          </cell>
          <cell r="R232">
            <v>0</v>
          </cell>
        </row>
        <row r="233">
          <cell r="D233" t="str">
            <v>PASKIRSTOMOSIOS SĄNAUDOS</v>
          </cell>
          <cell r="E233" t="str">
            <v>-</v>
          </cell>
          <cell r="F233">
            <v>0</v>
          </cell>
          <cell r="G233">
            <v>0</v>
          </cell>
          <cell r="H233">
            <v>0</v>
          </cell>
          <cell r="I233">
            <v>0</v>
          </cell>
          <cell r="J233">
            <v>0</v>
          </cell>
          <cell r="K233">
            <v>0</v>
          </cell>
          <cell r="L233">
            <v>0</v>
          </cell>
          <cell r="M233">
            <v>0</v>
          </cell>
          <cell r="N233">
            <v>0</v>
          </cell>
          <cell r="O233">
            <v>0</v>
          </cell>
          <cell r="P233">
            <v>0</v>
          </cell>
          <cell r="Q233">
            <v>0</v>
          </cell>
          <cell r="R233">
            <v>0</v>
          </cell>
        </row>
        <row r="234">
          <cell r="D234" t="str">
            <v>PASKIRSTOMOSIOS SĄNAUDOS</v>
          </cell>
          <cell r="E234" t="str">
            <v>-</v>
          </cell>
          <cell r="F234">
            <v>0</v>
          </cell>
          <cell r="G234">
            <v>0</v>
          </cell>
          <cell r="H234">
            <v>0</v>
          </cell>
          <cell r="I234">
            <v>0</v>
          </cell>
          <cell r="J234">
            <v>0</v>
          </cell>
          <cell r="K234">
            <v>0</v>
          </cell>
          <cell r="L234">
            <v>0</v>
          </cell>
          <cell r="M234">
            <v>0</v>
          </cell>
          <cell r="N234">
            <v>0</v>
          </cell>
          <cell r="O234">
            <v>0</v>
          </cell>
          <cell r="P234">
            <v>0</v>
          </cell>
          <cell r="Q234">
            <v>0</v>
          </cell>
          <cell r="R234">
            <v>0</v>
          </cell>
        </row>
        <row r="235">
          <cell r="D235" t="str">
            <v>PASKIRSTOMOSIOS SĄNAUDOS</v>
          </cell>
          <cell r="E235" t="str">
            <v>-</v>
          </cell>
          <cell r="F235">
            <v>0</v>
          </cell>
          <cell r="G235">
            <v>0</v>
          </cell>
          <cell r="H235">
            <v>0</v>
          </cell>
          <cell r="I235">
            <v>0</v>
          </cell>
          <cell r="J235">
            <v>0</v>
          </cell>
          <cell r="K235">
            <v>0</v>
          </cell>
          <cell r="L235">
            <v>0</v>
          </cell>
          <cell r="M235">
            <v>0</v>
          </cell>
          <cell r="N235">
            <v>0</v>
          </cell>
          <cell r="O235">
            <v>0</v>
          </cell>
          <cell r="P235">
            <v>0</v>
          </cell>
          <cell r="Q235">
            <v>0</v>
          </cell>
          <cell r="R235">
            <v>0</v>
          </cell>
        </row>
        <row r="236">
          <cell r="D236" t="str">
            <v>PASKIRSTOMOSIOS SĄNAUDOS</v>
          </cell>
          <cell r="E236" t="str">
            <v>-</v>
          </cell>
          <cell r="F236">
            <v>0</v>
          </cell>
          <cell r="G236">
            <v>0</v>
          </cell>
          <cell r="H236">
            <v>0</v>
          </cell>
          <cell r="I236">
            <v>0</v>
          </cell>
          <cell r="J236">
            <v>0</v>
          </cell>
          <cell r="K236">
            <v>0</v>
          </cell>
          <cell r="L236">
            <v>0</v>
          </cell>
          <cell r="M236">
            <v>0</v>
          </cell>
          <cell r="N236">
            <v>0</v>
          </cell>
          <cell r="O236">
            <v>0</v>
          </cell>
          <cell r="P236">
            <v>0</v>
          </cell>
          <cell r="Q236">
            <v>0</v>
          </cell>
          <cell r="R236">
            <v>0</v>
          </cell>
        </row>
        <row r="237">
          <cell r="D237" t="str">
            <v>PASKIRSTOMOSIOS SĄNAUDOS</v>
          </cell>
          <cell r="E237" t="str">
            <v>-</v>
          </cell>
          <cell r="F237">
            <v>0</v>
          </cell>
          <cell r="G237">
            <v>0</v>
          </cell>
          <cell r="H237">
            <v>0</v>
          </cell>
          <cell r="I237">
            <v>0</v>
          </cell>
          <cell r="J237">
            <v>0</v>
          </cell>
          <cell r="K237">
            <v>0</v>
          </cell>
          <cell r="L237">
            <v>0</v>
          </cell>
          <cell r="M237">
            <v>0</v>
          </cell>
          <cell r="N237">
            <v>0</v>
          </cell>
          <cell r="O237">
            <v>0</v>
          </cell>
          <cell r="P237">
            <v>0</v>
          </cell>
          <cell r="Q237">
            <v>0</v>
          </cell>
          <cell r="R237">
            <v>0</v>
          </cell>
        </row>
        <row r="238">
          <cell r="D238" t="str">
            <v>PASKIRSTOMOSIOS SĄNAUDOS</v>
          </cell>
          <cell r="E238" t="str">
            <v>-</v>
          </cell>
          <cell r="F238">
            <v>0</v>
          </cell>
          <cell r="G238">
            <v>0</v>
          </cell>
          <cell r="H238">
            <v>0</v>
          </cell>
          <cell r="I238">
            <v>0</v>
          </cell>
          <cell r="J238">
            <v>0</v>
          </cell>
          <cell r="K238">
            <v>0</v>
          </cell>
          <cell r="L238">
            <v>0</v>
          </cell>
          <cell r="M238">
            <v>0</v>
          </cell>
          <cell r="N238">
            <v>0</v>
          </cell>
          <cell r="O238">
            <v>0</v>
          </cell>
          <cell r="P238">
            <v>0</v>
          </cell>
          <cell r="Q238">
            <v>0</v>
          </cell>
          <cell r="R238">
            <v>0</v>
          </cell>
        </row>
        <row r="239">
          <cell r="D239" t="str">
            <v>PASKIRSTOMOSIOS SĄNAUDOS</v>
          </cell>
          <cell r="E239" t="str">
            <v>-</v>
          </cell>
          <cell r="F239">
            <v>0</v>
          </cell>
          <cell r="G239">
            <v>0</v>
          </cell>
          <cell r="H239">
            <v>0</v>
          </cell>
          <cell r="I239">
            <v>0</v>
          </cell>
          <cell r="J239">
            <v>0</v>
          </cell>
          <cell r="K239">
            <v>0</v>
          </cell>
          <cell r="L239">
            <v>0</v>
          </cell>
          <cell r="M239">
            <v>0</v>
          </cell>
          <cell r="N239">
            <v>0</v>
          </cell>
          <cell r="O239">
            <v>0</v>
          </cell>
          <cell r="P239">
            <v>0</v>
          </cell>
          <cell r="Q239">
            <v>0</v>
          </cell>
          <cell r="R239">
            <v>0</v>
          </cell>
        </row>
        <row r="240">
          <cell r="D240" t="str">
            <v>PASKIRSTOMOSIOS SĄNAUDOS</v>
          </cell>
          <cell r="E240" t="str">
            <v>-</v>
          </cell>
          <cell r="F240">
            <v>0</v>
          </cell>
          <cell r="G240">
            <v>0</v>
          </cell>
          <cell r="H240">
            <v>0</v>
          </cell>
          <cell r="I240">
            <v>0</v>
          </cell>
          <cell r="J240">
            <v>0</v>
          </cell>
          <cell r="K240">
            <v>0</v>
          </cell>
          <cell r="L240">
            <v>0</v>
          </cell>
          <cell r="M240">
            <v>0</v>
          </cell>
          <cell r="N240">
            <v>0</v>
          </cell>
          <cell r="O240">
            <v>0</v>
          </cell>
          <cell r="P240">
            <v>0</v>
          </cell>
          <cell r="Q240">
            <v>0</v>
          </cell>
          <cell r="R240">
            <v>0</v>
          </cell>
        </row>
        <row r="241">
          <cell r="D241" t="str">
            <v>PASKIRSTOMOSIOS SĄNAUDOS</v>
          </cell>
          <cell r="E241" t="str">
            <v>-</v>
          </cell>
          <cell r="F241">
            <v>0</v>
          </cell>
          <cell r="G241">
            <v>0</v>
          </cell>
          <cell r="H241">
            <v>0</v>
          </cell>
          <cell r="I241">
            <v>0</v>
          </cell>
          <cell r="J241">
            <v>0</v>
          </cell>
          <cell r="K241">
            <v>0</v>
          </cell>
          <cell r="L241">
            <v>0</v>
          </cell>
          <cell r="M241">
            <v>0</v>
          </cell>
          <cell r="N241">
            <v>0</v>
          </cell>
          <cell r="O241">
            <v>0</v>
          </cell>
          <cell r="P241">
            <v>0</v>
          </cell>
          <cell r="Q241">
            <v>0</v>
          </cell>
          <cell r="R241">
            <v>0</v>
          </cell>
        </row>
        <row r="242">
          <cell r="D242" t="str">
            <v>PASKIRSTOMOSIOS SĄNAUDOS</v>
          </cell>
          <cell r="E242" t="str">
            <v>-</v>
          </cell>
          <cell r="F242">
            <v>0</v>
          </cell>
          <cell r="G242">
            <v>0</v>
          </cell>
          <cell r="H242">
            <v>0</v>
          </cell>
          <cell r="I242">
            <v>0</v>
          </cell>
          <cell r="J242">
            <v>0</v>
          </cell>
          <cell r="K242">
            <v>0</v>
          </cell>
          <cell r="L242">
            <v>0</v>
          </cell>
          <cell r="M242">
            <v>0</v>
          </cell>
          <cell r="N242">
            <v>0</v>
          </cell>
          <cell r="O242">
            <v>0</v>
          </cell>
          <cell r="P242">
            <v>0</v>
          </cell>
          <cell r="Q242">
            <v>0</v>
          </cell>
          <cell r="R242">
            <v>0</v>
          </cell>
        </row>
        <row r="243">
          <cell r="D243" t="str">
            <v>PASKIRSTOMOSIOS SĄNAUDOS</v>
          </cell>
          <cell r="E243" t="str">
            <v>-</v>
          </cell>
          <cell r="F243">
            <v>0</v>
          </cell>
          <cell r="G243">
            <v>0</v>
          </cell>
          <cell r="H243">
            <v>0</v>
          </cell>
          <cell r="I243">
            <v>0</v>
          </cell>
          <cell r="J243">
            <v>0</v>
          </cell>
          <cell r="K243">
            <v>0</v>
          </cell>
          <cell r="L243">
            <v>0</v>
          </cell>
          <cell r="M243">
            <v>0</v>
          </cell>
          <cell r="N243">
            <v>0</v>
          </cell>
          <cell r="O243">
            <v>0</v>
          </cell>
          <cell r="P243">
            <v>0</v>
          </cell>
          <cell r="Q243">
            <v>0</v>
          </cell>
          <cell r="R243">
            <v>0</v>
          </cell>
        </row>
        <row r="244">
          <cell r="D244" t="str">
            <v>PASKIRSTOMOSIOS SĄNAUDOS</v>
          </cell>
          <cell r="E244" t="str">
            <v>-</v>
          </cell>
          <cell r="F244">
            <v>0</v>
          </cell>
          <cell r="G244">
            <v>0</v>
          </cell>
          <cell r="H244">
            <v>0</v>
          </cell>
          <cell r="I244">
            <v>0</v>
          </cell>
          <cell r="J244">
            <v>0</v>
          </cell>
          <cell r="K244">
            <v>0</v>
          </cell>
          <cell r="L244">
            <v>0</v>
          </cell>
          <cell r="M244">
            <v>0</v>
          </cell>
          <cell r="N244">
            <v>0</v>
          </cell>
          <cell r="O244">
            <v>0</v>
          </cell>
          <cell r="P244">
            <v>0</v>
          </cell>
          <cell r="Q244">
            <v>0</v>
          </cell>
          <cell r="R244">
            <v>0</v>
          </cell>
        </row>
        <row r="245">
          <cell r="D245" t="str">
            <v>PASKIRSTOMOSIOS SĄNAUDOS</v>
          </cell>
          <cell r="E245" t="str">
            <v>-</v>
          </cell>
          <cell r="F245">
            <v>0</v>
          </cell>
          <cell r="G245">
            <v>0</v>
          </cell>
          <cell r="H245">
            <v>0</v>
          </cell>
          <cell r="I245">
            <v>0</v>
          </cell>
          <cell r="J245">
            <v>0</v>
          </cell>
          <cell r="K245">
            <v>0</v>
          </cell>
          <cell r="L245">
            <v>0</v>
          </cell>
          <cell r="M245">
            <v>0</v>
          </cell>
          <cell r="N245">
            <v>0</v>
          </cell>
          <cell r="O245">
            <v>0</v>
          </cell>
          <cell r="P245">
            <v>0</v>
          </cell>
          <cell r="Q245">
            <v>0</v>
          </cell>
          <cell r="R245">
            <v>0</v>
          </cell>
        </row>
        <row r="246">
          <cell r="D246" t="str">
            <v>PASKIRSTOMOSIOS SĄNAUDOS</v>
          </cell>
          <cell r="E246" t="str">
            <v>-</v>
          </cell>
          <cell r="F246">
            <v>0</v>
          </cell>
          <cell r="G246">
            <v>0</v>
          </cell>
          <cell r="H246">
            <v>0</v>
          </cell>
          <cell r="I246">
            <v>0</v>
          </cell>
          <cell r="J246">
            <v>0</v>
          </cell>
          <cell r="K246">
            <v>0</v>
          </cell>
          <cell r="L246">
            <v>0</v>
          </cell>
          <cell r="M246">
            <v>0</v>
          </cell>
          <cell r="N246">
            <v>0</v>
          </cell>
          <cell r="O246">
            <v>0</v>
          </cell>
          <cell r="P246">
            <v>0</v>
          </cell>
          <cell r="Q246">
            <v>0</v>
          </cell>
          <cell r="R246">
            <v>0</v>
          </cell>
        </row>
        <row r="247">
          <cell r="D247" t="str">
            <v>PASKIRSTOMOSIOS SĄNAUDOS</v>
          </cell>
          <cell r="E247" t="str">
            <v>-</v>
          </cell>
          <cell r="F247">
            <v>0</v>
          </cell>
          <cell r="G247">
            <v>0</v>
          </cell>
          <cell r="H247">
            <v>0</v>
          </cell>
          <cell r="I247">
            <v>0</v>
          </cell>
          <cell r="J247">
            <v>0</v>
          </cell>
          <cell r="K247">
            <v>0</v>
          </cell>
          <cell r="L247">
            <v>0</v>
          </cell>
          <cell r="M247">
            <v>0</v>
          </cell>
          <cell r="N247">
            <v>0</v>
          </cell>
          <cell r="O247">
            <v>0</v>
          </cell>
          <cell r="P247">
            <v>0</v>
          </cell>
          <cell r="Q247">
            <v>0</v>
          </cell>
          <cell r="R247">
            <v>0</v>
          </cell>
        </row>
        <row r="248">
          <cell r="D248" t="str">
            <v>PASKIRSTOMOSIOS SĄNAUDOS</v>
          </cell>
          <cell r="E248" t="str">
            <v>-</v>
          </cell>
          <cell r="F248">
            <v>0</v>
          </cell>
          <cell r="G248">
            <v>0</v>
          </cell>
          <cell r="H248">
            <v>0</v>
          </cell>
          <cell r="I248">
            <v>0</v>
          </cell>
          <cell r="J248">
            <v>0</v>
          </cell>
          <cell r="K248">
            <v>0</v>
          </cell>
          <cell r="L248">
            <v>0</v>
          </cell>
          <cell r="M248">
            <v>0</v>
          </cell>
          <cell r="N248">
            <v>0</v>
          </cell>
          <cell r="O248">
            <v>0</v>
          </cell>
          <cell r="P248">
            <v>0</v>
          </cell>
          <cell r="Q248">
            <v>0</v>
          </cell>
          <cell r="R248">
            <v>0</v>
          </cell>
        </row>
        <row r="249">
          <cell r="D249" t="str">
            <v>PASKIRSTOMOSIOS SĄNAUDOS</v>
          </cell>
          <cell r="E249" t="str">
            <v>-</v>
          </cell>
          <cell r="F249">
            <v>0</v>
          </cell>
          <cell r="G249">
            <v>0</v>
          </cell>
          <cell r="H249">
            <v>0</v>
          </cell>
          <cell r="I249">
            <v>0</v>
          </cell>
          <cell r="J249">
            <v>0</v>
          </cell>
          <cell r="K249">
            <v>0</v>
          </cell>
          <cell r="L249">
            <v>0</v>
          </cell>
          <cell r="M249">
            <v>0</v>
          </cell>
          <cell r="N249">
            <v>0</v>
          </cell>
          <cell r="O249">
            <v>0</v>
          </cell>
          <cell r="P249">
            <v>0</v>
          </cell>
          <cell r="Q249">
            <v>0</v>
          </cell>
          <cell r="R249">
            <v>0</v>
          </cell>
        </row>
        <row r="250">
          <cell r="D250" t="str">
            <v>PASKIRSTOMOSIOS SĄNAUDOS</v>
          </cell>
          <cell r="E250" t="str">
            <v>-</v>
          </cell>
          <cell r="F250">
            <v>0</v>
          </cell>
          <cell r="G250">
            <v>0</v>
          </cell>
          <cell r="H250">
            <v>0</v>
          </cell>
          <cell r="I250">
            <v>0</v>
          </cell>
          <cell r="J250">
            <v>0</v>
          </cell>
          <cell r="K250">
            <v>0</v>
          </cell>
          <cell r="L250">
            <v>0</v>
          </cell>
          <cell r="M250">
            <v>0</v>
          </cell>
          <cell r="N250">
            <v>0</v>
          </cell>
          <cell r="O250">
            <v>0</v>
          </cell>
          <cell r="P250">
            <v>0</v>
          </cell>
          <cell r="Q250">
            <v>0</v>
          </cell>
          <cell r="R250">
            <v>0</v>
          </cell>
        </row>
        <row r="251">
          <cell r="D251" t="str">
            <v>PASKIRSTOMOSIOS SĄNAUDOS</v>
          </cell>
          <cell r="E251" t="str">
            <v>-</v>
          </cell>
          <cell r="F251">
            <v>0</v>
          </cell>
          <cell r="G251">
            <v>0</v>
          </cell>
          <cell r="H251">
            <v>0</v>
          </cell>
          <cell r="I251">
            <v>0</v>
          </cell>
          <cell r="J251">
            <v>0</v>
          </cell>
          <cell r="K251">
            <v>0</v>
          </cell>
          <cell r="L251">
            <v>0</v>
          </cell>
          <cell r="M251">
            <v>0</v>
          </cell>
          <cell r="N251">
            <v>0</v>
          </cell>
          <cell r="O251">
            <v>0</v>
          </cell>
          <cell r="P251">
            <v>0</v>
          </cell>
          <cell r="Q251">
            <v>0</v>
          </cell>
          <cell r="R251">
            <v>0</v>
          </cell>
        </row>
        <row r="252">
          <cell r="D252" t="str">
            <v>PASKIRSTOMOSIOS SĄNAUDOS</v>
          </cell>
          <cell r="E252" t="str">
            <v>-</v>
          </cell>
          <cell r="F252">
            <v>0</v>
          </cell>
          <cell r="G252">
            <v>0</v>
          </cell>
          <cell r="H252">
            <v>0</v>
          </cell>
          <cell r="I252">
            <v>0</v>
          </cell>
          <cell r="J252">
            <v>0</v>
          </cell>
          <cell r="K252">
            <v>0</v>
          </cell>
          <cell r="L252">
            <v>0</v>
          </cell>
          <cell r="M252">
            <v>0</v>
          </cell>
          <cell r="N252">
            <v>0</v>
          </cell>
          <cell r="O252">
            <v>0</v>
          </cell>
          <cell r="P252">
            <v>0</v>
          </cell>
          <cell r="Q252">
            <v>0</v>
          </cell>
          <cell r="R252">
            <v>0</v>
          </cell>
        </row>
        <row r="253">
          <cell r="D253" t="str">
            <v>PASKIRSTOMOSIOS SĄNAUDOS</v>
          </cell>
          <cell r="E253" t="str">
            <v>-</v>
          </cell>
          <cell r="F253">
            <v>0</v>
          </cell>
          <cell r="G253">
            <v>0</v>
          </cell>
          <cell r="H253">
            <v>0</v>
          </cell>
          <cell r="I253">
            <v>0</v>
          </cell>
          <cell r="J253">
            <v>0</v>
          </cell>
          <cell r="K253">
            <v>0</v>
          </cell>
          <cell r="L253">
            <v>0</v>
          </cell>
          <cell r="M253">
            <v>0</v>
          </cell>
          <cell r="N253">
            <v>0</v>
          </cell>
          <cell r="O253">
            <v>0</v>
          </cell>
          <cell r="P253">
            <v>0</v>
          </cell>
          <cell r="Q253">
            <v>0</v>
          </cell>
          <cell r="R253">
            <v>0</v>
          </cell>
        </row>
        <row r="254">
          <cell r="D254" t="str">
            <v>PASKIRSTOMOSIOS SĄNAUDOS</v>
          </cell>
          <cell r="E254" t="str">
            <v>-</v>
          </cell>
          <cell r="F254">
            <v>0</v>
          </cell>
          <cell r="G254">
            <v>0</v>
          </cell>
          <cell r="H254">
            <v>0</v>
          </cell>
          <cell r="I254">
            <v>0</v>
          </cell>
          <cell r="J254">
            <v>0</v>
          </cell>
          <cell r="K254">
            <v>0</v>
          </cell>
          <cell r="L254">
            <v>0</v>
          </cell>
          <cell r="M254">
            <v>0</v>
          </cell>
          <cell r="N254">
            <v>0</v>
          </cell>
          <cell r="O254">
            <v>0</v>
          </cell>
          <cell r="P254">
            <v>0</v>
          </cell>
          <cell r="Q254">
            <v>0</v>
          </cell>
          <cell r="R254">
            <v>0</v>
          </cell>
        </row>
        <row r="255">
          <cell r="D255" t="str">
            <v>PASKIRSTOMOSIOS SĄNAUDOS</v>
          </cell>
          <cell r="E255" t="str">
            <v>-</v>
          </cell>
          <cell r="F255">
            <v>0</v>
          </cell>
          <cell r="G255">
            <v>0</v>
          </cell>
          <cell r="H255">
            <v>0</v>
          </cell>
          <cell r="I255">
            <v>0</v>
          </cell>
          <cell r="J255">
            <v>0</v>
          </cell>
          <cell r="K255">
            <v>0</v>
          </cell>
          <cell r="L255">
            <v>0</v>
          </cell>
          <cell r="M255">
            <v>0</v>
          </cell>
          <cell r="N255">
            <v>0</v>
          </cell>
          <cell r="O255">
            <v>0</v>
          </cell>
          <cell r="P255">
            <v>0</v>
          </cell>
          <cell r="Q255">
            <v>0</v>
          </cell>
          <cell r="R255">
            <v>0</v>
          </cell>
        </row>
        <row r="256">
          <cell r="D256" t="str">
            <v>PASKIRSTOMOSIOS SĄNAUDOS</v>
          </cell>
          <cell r="E256" t="str">
            <v>-</v>
          </cell>
          <cell r="F256">
            <v>0</v>
          </cell>
          <cell r="G256">
            <v>0</v>
          </cell>
          <cell r="H256">
            <v>0</v>
          </cell>
          <cell r="I256">
            <v>0</v>
          </cell>
          <cell r="J256">
            <v>0</v>
          </cell>
          <cell r="K256">
            <v>0</v>
          </cell>
          <cell r="L256">
            <v>0</v>
          </cell>
          <cell r="M256">
            <v>0</v>
          </cell>
          <cell r="N256">
            <v>0</v>
          </cell>
          <cell r="O256">
            <v>0</v>
          </cell>
          <cell r="P256">
            <v>0</v>
          </cell>
          <cell r="Q256">
            <v>0</v>
          </cell>
          <cell r="R256">
            <v>0</v>
          </cell>
        </row>
        <row r="257">
          <cell r="D257" t="str">
            <v>PASKIRSTOMOSIOS SĄNAUDOS</v>
          </cell>
          <cell r="E257" t="str">
            <v>-</v>
          </cell>
          <cell r="F257">
            <v>0</v>
          </cell>
          <cell r="G257">
            <v>0</v>
          </cell>
          <cell r="H257">
            <v>0</v>
          </cell>
          <cell r="I257">
            <v>0</v>
          </cell>
          <cell r="J257">
            <v>0</v>
          </cell>
          <cell r="K257">
            <v>0</v>
          </cell>
          <cell r="L257">
            <v>0</v>
          </cell>
          <cell r="M257">
            <v>0</v>
          </cell>
          <cell r="N257">
            <v>0</v>
          </cell>
          <cell r="O257">
            <v>0</v>
          </cell>
          <cell r="P257">
            <v>0</v>
          </cell>
          <cell r="Q257">
            <v>0</v>
          </cell>
          <cell r="R257">
            <v>0</v>
          </cell>
        </row>
        <row r="258">
          <cell r="D258" t="str">
            <v>PASKIRSTOMOSIOS SĄNAUDOS</v>
          </cell>
          <cell r="E258" t="str">
            <v>-</v>
          </cell>
          <cell r="F258">
            <v>0</v>
          </cell>
          <cell r="G258">
            <v>0</v>
          </cell>
          <cell r="H258">
            <v>0</v>
          </cell>
          <cell r="I258">
            <v>0</v>
          </cell>
          <cell r="J258">
            <v>0</v>
          </cell>
          <cell r="K258">
            <v>0</v>
          </cell>
          <cell r="L258">
            <v>0</v>
          </cell>
          <cell r="M258">
            <v>0</v>
          </cell>
          <cell r="N258">
            <v>0</v>
          </cell>
          <cell r="O258">
            <v>0</v>
          </cell>
          <cell r="P258">
            <v>0</v>
          </cell>
          <cell r="Q258">
            <v>0</v>
          </cell>
          <cell r="R258">
            <v>0</v>
          </cell>
        </row>
        <row r="259">
          <cell r="D259" t="str">
            <v>PASKIRSTOMOSIOS SĄNAUDOS</v>
          </cell>
          <cell r="E259" t="str">
            <v>-</v>
          </cell>
          <cell r="F259">
            <v>0</v>
          </cell>
          <cell r="G259">
            <v>0</v>
          </cell>
          <cell r="H259">
            <v>0</v>
          </cell>
          <cell r="I259">
            <v>0</v>
          </cell>
          <cell r="J259">
            <v>0</v>
          </cell>
          <cell r="K259">
            <v>0</v>
          </cell>
          <cell r="L259">
            <v>0</v>
          </cell>
          <cell r="M259">
            <v>0</v>
          </cell>
          <cell r="N259">
            <v>0</v>
          </cell>
          <cell r="O259">
            <v>0</v>
          </cell>
          <cell r="P259">
            <v>0</v>
          </cell>
          <cell r="Q259">
            <v>0</v>
          </cell>
          <cell r="R259">
            <v>0</v>
          </cell>
        </row>
        <row r="260">
          <cell r="D260" t="str">
            <v>PASKIRSTOMOSIOS SĄNAUDOS</v>
          </cell>
          <cell r="E260" t="str">
            <v>-</v>
          </cell>
          <cell r="F260">
            <v>0</v>
          </cell>
          <cell r="G260">
            <v>0</v>
          </cell>
          <cell r="H260">
            <v>0</v>
          </cell>
          <cell r="I260">
            <v>0</v>
          </cell>
          <cell r="J260">
            <v>0</v>
          </cell>
          <cell r="K260">
            <v>0</v>
          </cell>
          <cell r="L260">
            <v>0</v>
          </cell>
          <cell r="M260">
            <v>0</v>
          </cell>
          <cell r="N260">
            <v>0</v>
          </cell>
          <cell r="O260">
            <v>0</v>
          </cell>
          <cell r="P260">
            <v>0</v>
          </cell>
          <cell r="Q260">
            <v>0</v>
          </cell>
          <cell r="R260">
            <v>0</v>
          </cell>
        </row>
        <row r="261">
          <cell r="D261" t="str">
            <v>PASKIRSTOMOSIOS SĄNAUDOS</v>
          </cell>
          <cell r="E261" t="str">
            <v>-</v>
          </cell>
          <cell r="F261">
            <v>0</v>
          </cell>
          <cell r="G261">
            <v>0</v>
          </cell>
          <cell r="H261">
            <v>0</v>
          </cell>
          <cell r="I261">
            <v>0</v>
          </cell>
          <cell r="J261">
            <v>0</v>
          </cell>
          <cell r="K261">
            <v>0</v>
          </cell>
          <cell r="L261">
            <v>0</v>
          </cell>
          <cell r="M261">
            <v>0</v>
          </cell>
          <cell r="N261">
            <v>0</v>
          </cell>
          <cell r="O261">
            <v>0</v>
          </cell>
          <cell r="P261">
            <v>0</v>
          </cell>
          <cell r="Q261">
            <v>0</v>
          </cell>
          <cell r="R261">
            <v>0</v>
          </cell>
        </row>
        <row r="262">
          <cell r="D262" t="str">
            <v>PASKIRSTOMOSIOS SĄNAUDOS</v>
          </cell>
          <cell r="E262" t="str">
            <v>-</v>
          </cell>
          <cell r="F262">
            <v>0</v>
          </cell>
          <cell r="G262">
            <v>0</v>
          </cell>
          <cell r="H262">
            <v>0</v>
          </cell>
          <cell r="I262">
            <v>0</v>
          </cell>
          <cell r="J262">
            <v>0</v>
          </cell>
          <cell r="K262">
            <v>0</v>
          </cell>
          <cell r="L262">
            <v>0</v>
          </cell>
          <cell r="M262">
            <v>0</v>
          </cell>
          <cell r="N262">
            <v>0</v>
          </cell>
          <cell r="O262">
            <v>0</v>
          </cell>
          <cell r="P262">
            <v>0</v>
          </cell>
          <cell r="Q262">
            <v>0</v>
          </cell>
          <cell r="R262">
            <v>0</v>
          </cell>
        </row>
        <row r="263">
          <cell r="D263" t="str">
            <v>PASKIRSTOMOSIOS SĄNAUDOS</v>
          </cell>
          <cell r="E263" t="str">
            <v>-</v>
          </cell>
          <cell r="F263">
            <v>0</v>
          </cell>
          <cell r="G263">
            <v>0</v>
          </cell>
          <cell r="H263">
            <v>0</v>
          </cell>
          <cell r="I263">
            <v>0</v>
          </cell>
          <cell r="J263">
            <v>0</v>
          </cell>
          <cell r="K263">
            <v>0</v>
          </cell>
          <cell r="L263">
            <v>0</v>
          </cell>
          <cell r="M263">
            <v>0</v>
          </cell>
          <cell r="N263">
            <v>0</v>
          </cell>
          <cell r="O263">
            <v>0</v>
          </cell>
          <cell r="P263">
            <v>0</v>
          </cell>
          <cell r="Q263">
            <v>0</v>
          </cell>
          <cell r="R263">
            <v>0</v>
          </cell>
        </row>
        <row r="264">
          <cell r="D264" t="str">
            <v>PASKIRSTOMOSIOS SĄNAUDOS</v>
          </cell>
          <cell r="E264" t="str">
            <v>-</v>
          </cell>
          <cell r="F264">
            <v>0</v>
          </cell>
          <cell r="G264">
            <v>0</v>
          </cell>
          <cell r="H264">
            <v>0</v>
          </cell>
          <cell r="I264">
            <v>0</v>
          </cell>
          <cell r="J264">
            <v>0</v>
          </cell>
          <cell r="K264">
            <v>0</v>
          </cell>
          <cell r="L264">
            <v>0</v>
          </cell>
          <cell r="M264">
            <v>0</v>
          </cell>
          <cell r="N264">
            <v>0</v>
          </cell>
          <cell r="O264">
            <v>0</v>
          </cell>
          <cell r="P264">
            <v>0</v>
          </cell>
          <cell r="Q264">
            <v>0</v>
          </cell>
          <cell r="R264">
            <v>0</v>
          </cell>
        </row>
        <row r="265">
          <cell r="D265" t="str">
            <v>PASKIRSTOMOSIOS SĄNAUDOS</v>
          </cell>
          <cell r="E265" t="str">
            <v>-</v>
          </cell>
          <cell r="F265">
            <v>0</v>
          </cell>
          <cell r="G265">
            <v>0</v>
          </cell>
          <cell r="H265">
            <v>0</v>
          </cell>
          <cell r="I265">
            <v>0</v>
          </cell>
          <cell r="J265">
            <v>0</v>
          </cell>
          <cell r="K265">
            <v>0</v>
          </cell>
          <cell r="L265">
            <v>0</v>
          </cell>
          <cell r="M265">
            <v>0</v>
          </cell>
          <cell r="N265">
            <v>0</v>
          </cell>
          <cell r="O265">
            <v>0</v>
          </cell>
          <cell r="P265">
            <v>0</v>
          </cell>
          <cell r="Q265">
            <v>0</v>
          </cell>
          <cell r="R265">
            <v>0</v>
          </cell>
        </row>
        <row r="266">
          <cell r="D266" t="str">
            <v>PASKIRSTOMOSIOS SĄNAUDOS</v>
          </cell>
          <cell r="E266" t="str">
            <v>-</v>
          </cell>
          <cell r="F266">
            <v>0</v>
          </cell>
          <cell r="G266">
            <v>0</v>
          </cell>
          <cell r="H266">
            <v>0</v>
          </cell>
          <cell r="I266">
            <v>0</v>
          </cell>
          <cell r="J266">
            <v>0</v>
          </cell>
          <cell r="K266">
            <v>0</v>
          </cell>
          <cell r="L266">
            <v>0</v>
          </cell>
          <cell r="M266">
            <v>0</v>
          </cell>
          <cell r="N266">
            <v>0</v>
          </cell>
          <cell r="O266">
            <v>0</v>
          </cell>
          <cell r="P266">
            <v>0</v>
          </cell>
          <cell r="Q266">
            <v>0</v>
          </cell>
          <cell r="R266">
            <v>0</v>
          </cell>
        </row>
        <row r="267">
          <cell r="D267" t="str">
            <v>PASKIRSTOMOSIOS SĄNAUDOS</v>
          </cell>
          <cell r="E267" t="str">
            <v>-</v>
          </cell>
          <cell r="F267">
            <v>0</v>
          </cell>
          <cell r="G267">
            <v>0</v>
          </cell>
          <cell r="H267">
            <v>0</v>
          </cell>
          <cell r="I267">
            <v>0</v>
          </cell>
          <cell r="J267">
            <v>0</v>
          </cell>
          <cell r="K267">
            <v>0</v>
          </cell>
          <cell r="L267">
            <v>0</v>
          </cell>
          <cell r="M267">
            <v>0</v>
          </cell>
          <cell r="N267">
            <v>0</v>
          </cell>
          <cell r="O267">
            <v>0</v>
          </cell>
          <cell r="P267">
            <v>0</v>
          </cell>
          <cell r="Q267">
            <v>0</v>
          </cell>
          <cell r="R267">
            <v>0</v>
          </cell>
        </row>
        <row r="268">
          <cell r="D268" t="str">
            <v>PASKIRSTOMOSIOS SĄNAUDOS</v>
          </cell>
          <cell r="E268" t="str">
            <v>-</v>
          </cell>
          <cell r="F268">
            <v>0</v>
          </cell>
          <cell r="G268">
            <v>0</v>
          </cell>
          <cell r="H268">
            <v>0</v>
          </cell>
          <cell r="I268">
            <v>0</v>
          </cell>
          <cell r="J268">
            <v>0</v>
          </cell>
          <cell r="K268">
            <v>0</v>
          </cell>
          <cell r="L268">
            <v>0</v>
          </cell>
          <cell r="M268">
            <v>0</v>
          </cell>
          <cell r="N268">
            <v>0</v>
          </cell>
          <cell r="O268">
            <v>0</v>
          </cell>
          <cell r="P268">
            <v>0</v>
          </cell>
          <cell r="Q268">
            <v>0</v>
          </cell>
          <cell r="R268">
            <v>0</v>
          </cell>
        </row>
        <row r="269">
          <cell r="D269" t="str">
            <v>PASKIRSTOMOSIOS SĄNAUDOS</v>
          </cell>
          <cell r="E269" t="str">
            <v>-</v>
          </cell>
          <cell r="F269">
            <v>0</v>
          </cell>
          <cell r="G269">
            <v>0</v>
          </cell>
          <cell r="H269">
            <v>0</v>
          </cell>
          <cell r="I269">
            <v>0</v>
          </cell>
          <cell r="J269">
            <v>0</v>
          </cell>
          <cell r="K269">
            <v>0</v>
          </cell>
          <cell r="L269">
            <v>0</v>
          </cell>
          <cell r="M269">
            <v>0</v>
          </cell>
          <cell r="N269">
            <v>0</v>
          </cell>
          <cell r="O269">
            <v>0</v>
          </cell>
          <cell r="P269">
            <v>0</v>
          </cell>
          <cell r="Q269">
            <v>0</v>
          </cell>
          <cell r="R269">
            <v>0</v>
          </cell>
        </row>
        <row r="270">
          <cell r="D270" t="str">
            <v>PASKIRSTOMOSIOS SĄNAUDOS</v>
          </cell>
          <cell r="E270" t="str">
            <v>-</v>
          </cell>
          <cell r="F270">
            <v>0</v>
          </cell>
          <cell r="G270">
            <v>0</v>
          </cell>
          <cell r="H270">
            <v>0</v>
          </cell>
          <cell r="I270">
            <v>0</v>
          </cell>
          <cell r="J270">
            <v>0</v>
          </cell>
          <cell r="K270">
            <v>0</v>
          </cell>
          <cell r="L270">
            <v>0</v>
          </cell>
          <cell r="M270">
            <v>0</v>
          </cell>
          <cell r="N270">
            <v>0</v>
          </cell>
          <cell r="O270">
            <v>0</v>
          </cell>
          <cell r="P270">
            <v>0</v>
          </cell>
          <cell r="Q270">
            <v>0</v>
          </cell>
          <cell r="R270">
            <v>0</v>
          </cell>
        </row>
        <row r="271">
          <cell r="D271" t="str">
            <v>PASKIRSTOMOSIOS SĄNAUDOS</v>
          </cell>
          <cell r="E271" t="str">
            <v>-</v>
          </cell>
          <cell r="F271">
            <v>0</v>
          </cell>
          <cell r="G271">
            <v>0</v>
          </cell>
          <cell r="H271">
            <v>0</v>
          </cell>
          <cell r="I271">
            <v>0</v>
          </cell>
          <cell r="J271">
            <v>0</v>
          </cell>
          <cell r="K271">
            <v>0</v>
          </cell>
          <cell r="L271">
            <v>0</v>
          </cell>
          <cell r="M271">
            <v>0</v>
          </cell>
          <cell r="N271">
            <v>0</v>
          </cell>
          <cell r="O271">
            <v>0</v>
          </cell>
          <cell r="P271">
            <v>0</v>
          </cell>
          <cell r="Q271">
            <v>0</v>
          </cell>
          <cell r="R271">
            <v>0</v>
          </cell>
        </row>
        <row r="272">
          <cell r="D272" t="str">
            <v>PASKIRSTOMOSIOS SĄNAUDOS</v>
          </cell>
          <cell r="E272" t="str">
            <v>-</v>
          </cell>
          <cell r="F272">
            <v>0</v>
          </cell>
          <cell r="G272">
            <v>0</v>
          </cell>
          <cell r="H272">
            <v>0</v>
          </cell>
          <cell r="I272">
            <v>0</v>
          </cell>
          <cell r="J272">
            <v>0</v>
          </cell>
          <cell r="K272">
            <v>0</v>
          </cell>
          <cell r="L272">
            <v>0</v>
          </cell>
          <cell r="M272">
            <v>0</v>
          </cell>
          <cell r="N272">
            <v>0</v>
          </cell>
          <cell r="O272">
            <v>0</v>
          </cell>
          <cell r="P272">
            <v>0</v>
          </cell>
          <cell r="Q272">
            <v>0</v>
          </cell>
          <cell r="R272">
            <v>0</v>
          </cell>
        </row>
        <row r="273">
          <cell r="D273" t="str">
            <v>PASKIRSTOMOSIOS SĄNAUDOS</v>
          </cell>
          <cell r="E273" t="str">
            <v>-</v>
          </cell>
          <cell r="F273">
            <v>0</v>
          </cell>
          <cell r="G273">
            <v>0</v>
          </cell>
          <cell r="H273">
            <v>0</v>
          </cell>
          <cell r="I273">
            <v>0</v>
          </cell>
          <cell r="J273">
            <v>0</v>
          </cell>
          <cell r="K273">
            <v>0</v>
          </cell>
          <cell r="L273">
            <v>0</v>
          </cell>
          <cell r="M273">
            <v>0</v>
          </cell>
          <cell r="N273">
            <v>0</v>
          </cell>
          <cell r="O273">
            <v>0</v>
          </cell>
          <cell r="P273">
            <v>0</v>
          </cell>
          <cell r="Q273">
            <v>0</v>
          </cell>
          <cell r="R273">
            <v>0</v>
          </cell>
        </row>
        <row r="274">
          <cell r="D274" t="str">
            <v>PASKIRSTOMOSIOS SĄNAUDOS</v>
          </cell>
          <cell r="E274" t="str">
            <v>-</v>
          </cell>
          <cell r="F274">
            <v>0</v>
          </cell>
          <cell r="G274">
            <v>0</v>
          </cell>
          <cell r="H274">
            <v>0</v>
          </cell>
          <cell r="I274">
            <v>0</v>
          </cell>
          <cell r="J274">
            <v>0</v>
          </cell>
          <cell r="K274">
            <v>0</v>
          </cell>
          <cell r="L274">
            <v>0</v>
          </cell>
          <cell r="M274">
            <v>0</v>
          </cell>
          <cell r="N274">
            <v>0</v>
          </cell>
          <cell r="O274">
            <v>0</v>
          </cell>
          <cell r="P274">
            <v>0</v>
          </cell>
          <cell r="Q274">
            <v>0</v>
          </cell>
          <cell r="R274">
            <v>0</v>
          </cell>
        </row>
        <row r="275">
          <cell r="D275" t="str">
            <v>PASKIRSTOMOSIOS SĄNAUDOS</v>
          </cell>
          <cell r="E275" t="str">
            <v>-</v>
          </cell>
          <cell r="F275">
            <v>0</v>
          </cell>
          <cell r="G275">
            <v>0</v>
          </cell>
          <cell r="H275">
            <v>0</v>
          </cell>
          <cell r="I275">
            <v>0</v>
          </cell>
          <cell r="J275">
            <v>0</v>
          </cell>
          <cell r="K275">
            <v>0</v>
          </cell>
          <cell r="L275">
            <v>0</v>
          </cell>
          <cell r="M275">
            <v>0</v>
          </cell>
          <cell r="N275">
            <v>0</v>
          </cell>
          <cell r="O275">
            <v>0</v>
          </cell>
          <cell r="P275">
            <v>0</v>
          </cell>
          <cell r="Q275">
            <v>0</v>
          </cell>
          <cell r="R275">
            <v>0</v>
          </cell>
        </row>
        <row r="276">
          <cell r="D276" t="str">
            <v>PASKIRSTOMOSIOS SĄNAUDOS</v>
          </cell>
          <cell r="E276" t="str">
            <v>-</v>
          </cell>
          <cell r="F276">
            <v>0</v>
          </cell>
          <cell r="G276">
            <v>0</v>
          </cell>
          <cell r="H276">
            <v>0</v>
          </cell>
          <cell r="I276">
            <v>0</v>
          </cell>
          <cell r="J276">
            <v>0</v>
          </cell>
          <cell r="K276">
            <v>0</v>
          </cell>
          <cell r="L276">
            <v>0</v>
          </cell>
          <cell r="M276">
            <v>0</v>
          </cell>
          <cell r="N276">
            <v>0</v>
          </cell>
          <cell r="O276">
            <v>0</v>
          </cell>
          <cell r="P276">
            <v>0</v>
          </cell>
          <cell r="Q276">
            <v>0</v>
          </cell>
          <cell r="R276">
            <v>0</v>
          </cell>
        </row>
        <row r="277">
          <cell r="D277" t="str">
            <v>PASKIRSTOMOSIOS SĄNAUDOS</v>
          </cell>
          <cell r="E277" t="str">
            <v>-</v>
          </cell>
          <cell r="F277">
            <v>0</v>
          </cell>
          <cell r="G277">
            <v>0</v>
          </cell>
          <cell r="H277">
            <v>0</v>
          </cell>
          <cell r="I277">
            <v>0</v>
          </cell>
          <cell r="J277">
            <v>0</v>
          </cell>
          <cell r="K277">
            <v>0</v>
          </cell>
          <cell r="L277">
            <v>0</v>
          </cell>
          <cell r="M277">
            <v>0</v>
          </cell>
          <cell r="N277">
            <v>0</v>
          </cell>
          <cell r="O277">
            <v>0</v>
          </cell>
          <cell r="P277">
            <v>0</v>
          </cell>
          <cell r="Q277">
            <v>0</v>
          </cell>
          <cell r="R277">
            <v>0</v>
          </cell>
        </row>
        <row r="278">
          <cell r="D278" t="str">
            <v>PASKIRSTOMOSIOS SĄNAUDOS</v>
          </cell>
          <cell r="E278" t="str">
            <v>-</v>
          </cell>
          <cell r="F278">
            <v>0</v>
          </cell>
          <cell r="G278">
            <v>0</v>
          </cell>
          <cell r="H278">
            <v>0</v>
          </cell>
          <cell r="I278">
            <v>0</v>
          </cell>
          <cell r="J278">
            <v>0</v>
          </cell>
          <cell r="K278">
            <v>0</v>
          </cell>
          <cell r="L278">
            <v>0</v>
          </cell>
          <cell r="M278">
            <v>0</v>
          </cell>
          <cell r="N278">
            <v>0</v>
          </cell>
          <cell r="O278">
            <v>0</v>
          </cell>
          <cell r="P278">
            <v>0</v>
          </cell>
          <cell r="Q278">
            <v>0</v>
          </cell>
          <cell r="R278">
            <v>0</v>
          </cell>
        </row>
        <row r="279">
          <cell r="D279" t="str">
            <v>PASKIRSTOMOSIOS SĄNAUDOS</v>
          </cell>
          <cell r="E279" t="str">
            <v>-</v>
          </cell>
          <cell r="F279">
            <v>0</v>
          </cell>
          <cell r="G279">
            <v>0</v>
          </cell>
          <cell r="H279">
            <v>0</v>
          </cell>
          <cell r="I279">
            <v>0</v>
          </cell>
          <cell r="J279">
            <v>0</v>
          </cell>
          <cell r="K279">
            <v>0</v>
          </cell>
          <cell r="L279">
            <v>0</v>
          </cell>
          <cell r="M279">
            <v>0</v>
          </cell>
          <cell r="N279">
            <v>0</v>
          </cell>
          <cell r="O279">
            <v>0</v>
          </cell>
          <cell r="P279">
            <v>0</v>
          </cell>
          <cell r="Q279">
            <v>0</v>
          </cell>
          <cell r="R279">
            <v>0</v>
          </cell>
        </row>
        <row r="280">
          <cell r="D280" t="str">
            <v>PASKIRSTOMOSIOS SĄNAUDOS</v>
          </cell>
          <cell r="E280" t="str">
            <v>-</v>
          </cell>
          <cell r="F280">
            <v>0</v>
          </cell>
          <cell r="G280">
            <v>0</v>
          </cell>
          <cell r="H280">
            <v>0</v>
          </cell>
          <cell r="I280">
            <v>0</v>
          </cell>
          <cell r="J280">
            <v>0</v>
          </cell>
          <cell r="K280">
            <v>0</v>
          </cell>
          <cell r="L280">
            <v>0</v>
          </cell>
          <cell r="M280">
            <v>0</v>
          </cell>
          <cell r="N280">
            <v>0</v>
          </cell>
          <cell r="O280">
            <v>0</v>
          </cell>
          <cell r="P280">
            <v>0</v>
          </cell>
          <cell r="Q280">
            <v>0</v>
          </cell>
          <cell r="R280">
            <v>0</v>
          </cell>
        </row>
        <row r="281">
          <cell r="D281" t="str">
            <v>PASKIRSTOMOSIOS SĄNAUDOS</v>
          </cell>
          <cell r="E281" t="str">
            <v>-</v>
          </cell>
          <cell r="F281">
            <v>0</v>
          </cell>
          <cell r="G281">
            <v>0</v>
          </cell>
          <cell r="H281">
            <v>0</v>
          </cell>
          <cell r="I281">
            <v>0</v>
          </cell>
          <cell r="J281">
            <v>0</v>
          </cell>
          <cell r="K281">
            <v>0</v>
          </cell>
          <cell r="L281">
            <v>0</v>
          </cell>
          <cell r="M281">
            <v>0</v>
          </cell>
          <cell r="N281">
            <v>0</v>
          </cell>
          <cell r="O281">
            <v>0</v>
          </cell>
          <cell r="P281">
            <v>0</v>
          </cell>
          <cell r="Q281">
            <v>0</v>
          </cell>
          <cell r="R281">
            <v>0</v>
          </cell>
        </row>
        <row r="282">
          <cell r="D282" t="str">
            <v>PASKIRSTOMOSIOS SĄNAUDOS</v>
          </cell>
          <cell r="E282" t="str">
            <v>-</v>
          </cell>
          <cell r="F282">
            <v>0</v>
          </cell>
          <cell r="G282">
            <v>0</v>
          </cell>
          <cell r="H282">
            <v>0</v>
          </cell>
          <cell r="I282">
            <v>0</v>
          </cell>
          <cell r="J282">
            <v>0</v>
          </cell>
          <cell r="K282">
            <v>0</v>
          </cell>
          <cell r="L282">
            <v>0</v>
          </cell>
          <cell r="M282">
            <v>0</v>
          </cell>
          <cell r="N282">
            <v>0</v>
          </cell>
          <cell r="O282">
            <v>0</v>
          </cell>
          <cell r="P282">
            <v>0</v>
          </cell>
          <cell r="Q282">
            <v>0</v>
          </cell>
          <cell r="R282">
            <v>0</v>
          </cell>
        </row>
        <row r="283">
          <cell r="D283" t="str">
            <v>PASKIRSTOMOSIOS SĄNAUDOS</v>
          </cell>
          <cell r="E283" t="str">
            <v>-</v>
          </cell>
          <cell r="F283">
            <v>0</v>
          </cell>
          <cell r="G283">
            <v>0</v>
          </cell>
          <cell r="H283">
            <v>0</v>
          </cell>
          <cell r="I283">
            <v>0</v>
          </cell>
          <cell r="J283">
            <v>0</v>
          </cell>
          <cell r="K283">
            <v>0</v>
          </cell>
          <cell r="L283">
            <v>0</v>
          </cell>
          <cell r="M283">
            <v>0</v>
          </cell>
          <cell r="N283">
            <v>0</v>
          </cell>
          <cell r="O283">
            <v>0</v>
          </cell>
          <cell r="P283">
            <v>0</v>
          </cell>
          <cell r="Q283">
            <v>0</v>
          </cell>
          <cell r="R283">
            <v>0</v>
          </cell>
        </row>
        <row r="284">
          <cell r="D284" t="str">
            <v>PASKIRSTOMOSIOS SĄNAUDOS</v>
          </cell>
          <cell r="E284" t="str">
            <v>-</v>
          </cell>
          <cell r="F284">
            <v>0</v>
          </cell>
          <cell r="G284">
            <v>0</v>
          </cell>
          <cell r="H284">
            <v>0</v>
          </cell>
          <cell r="I284">
            <v>0</v>
          </cell>
          <cell r="J284">
            <v>0</v>
          </cell>
          <cell r="K284">
            <v>0</v>
          </cell>
          <cell r="L284">
            <v>0</v>
          </cell>
          <cell r="M284">
            <v>0</v>
          </cell>
          <cell r="N284">
            <v>0</v>
          </cell>
          <cell r="O284">
            <v>0</v>
          </cell>
          <cell r="P284">
            <v>0</v>
          </cell>
          <cell r="Q284">
            <v>0</v>
          </cell>
          <cell r="R284">
            <v>0</v>
          </cell>
        </row>
        <row r="285">
          <cell r="D285" t="str">
            <v>PASKIRSTOMOSIOS SĄNAUDOS</v>
          </cell>
          <cell r="E285" t="str">
            <v>-</v>
          </cell>
          <cell r="F285">
            <v>0</v>
          </cell>
          <cell r="G285">
            <v>0</v>
          </cell>
          <cell r="H285">
            <v>0</v>
          </cell>
          <cell r="I285">
            <v>0</v>
          </cell>
          <cell r="J285">
            <v>0</v>
          </cell>
          <cell r="K285">
            <v>0</v>
          </cell>
          <cell r="L285">
            <v>0</v>
          </cell>
          <cell r="M285">
            <v>0</v>
          </cell>
          <cell r="N285">
            <v>0</v>
          </cell>
          <cell r="O285">
            <v>0</v>
          </cell>
          <cell r="P285">
            <v>0</v>
          </cell>
          <cell r="Q285">
            <v>0</v>
          </cell>
          <cell r="R285">
            <v>0</v>
          </cell>
        </row>
        <row r="286">
          <cell r="D286" t="str">
            <v>PASKIRSTOMOSIOS SĄNAUDOS</v>
          </cell>
          <cell r="E286" t="str">
            <v>-</v>
          </cell>
          <cell r="F286">
            <v>0</v>
          </cell>
          <cell r="G286">
            <v>0</v>
          </cell>
          <cell r="H286">
            <v>0</v>
          </cell>
          <cell r="I286">
            <v>0</v>
          </cell>
          <cell r="J286">
            <v>0</v>
          </cell>
          <cell r="K286">
            <v>0</v>
          </cell>
          <cell r="L286">
            <v>0</v>
          </cell>
          <cell r="M286">
            <v>0</v>
          </cell>
          <cell r="N286">
            <v>0</v>
          </cell>
          <cell r="O286">
            <v>0</v>
          </cell>
          <cell r="P286">
            <v>0</v>
          </cell>
          <cell r="Q286">
            <v>0</v>
          </cell>
          <cell r="R286">
            <v>0</v>
          </cell>
        </row>
        <row r="287">
          <cell r="D287" t="str">
            <v>PASKIRSTOMOSIOS SĄNAUDOS</v>
          </cell>
          <cell r="E287" t="str">
            <v>-</v>
          </cell>
          <cell r="F287">
            <v>0</v>
          </cell>
          <cell r="G287">
            <v>0</v>
          </cell>
          <cell r="H287">
            <v>0</v>
          </cell>
          <cell r="I287">
            <v>0</v>
          </cell>
          <cell r="J287">
            <v>0</v>
          </cell>
          <cell r="K287">
            <v>0</v>
          </cell>
          <cell r="L287">
            <v>0</v>
          </cell>
          <cell r="M287">
            <v>0</v>
          </cell>
          <cell r="N287">
            <v>0</v>
          </cell>
          <cell r="O287">
            <v>0</v>
          </cell>
          <cell r="P287">
            <v>0</v>
          </cell>
          <cell r="Q287">
            <v>0</v>
          </cell>
          <cell r="R287">
            <v>0</v>
          </cell>
        </row>
        <row r="288">
          <cell r="D288" t="str">
            <v>PASKIRSTOMOSIOS SĄNAUDOS</v>
          </cell>
          <cell r="E288" t="str">
            <v>-</v>
          </cell>
          <cell r="F288">
            <v>0</v>
          </cell>
          <cell r="G288">
            <v>0</v>
          </cell>
          <cell r="H288">
            <v>0</v>
          </cell>
          <cell r="I288">
            <v>0</v>
          </cell>
          <cell r="J288">
            <v>0</v>
          </cell>
          <cell r="K288">
            <v>0</v>
          </cell>
          <cell r="L288">
            <v>0</v>
          </cell>
          <cell r="M288">
            <v>0</v>
          </cell>
          <cell r="N288">
            <v>0</v>
          </cell>
          <cell r="O288">
            <v>0</v>
          </cell>
          <cell r="P288">
            <v>0</v>
          </cell>
          <cell r="Q288">
            <v>0</v>
          </cell>
          <cell r="R288">
            <v>0</v>
          </cell>
        </row>
        <row r="289">
          <cell r="D289" t="str">
            <v>PASKIRSTOMOSIOS SĄNAUDOS</v>
          </cell>
          <cell r="E289" t="str">
            <v>-</v>
          </cell>
          <cell r="F289">
            <v>0</v>
          </cell>
          <cell r="G289">
            <v>0</v>
          </cell>
          <cell r="H289">
            <v>0</v>
          </cell>
          <cell r="I289">
            <v>0</v>
          </cell>
          <cell r="J289">
            <v>0</v>
          </cell>
          <cell r="K289">
            <v>0</v>
          </cell>
          <cell r="L289">
            <v>0</v>
          </cell>
          <cell r="M289">
            <v>0</v>
          </cell>
          <cell r="N289">
            <v>0</v>
          </cell>
          <cell r="O289">
            <v>0</v>
          </cell>
          <cell r="P289">
            <v>0</v>
          </cell>
          <cell r="Q289">
            <v>0</v>
          </cell>
          <cell r="R289">
            <v>0</v>
          </cell>
        </row>
        <row r="290">
          <cell r="D290" t="str">
            <v>PASKIRSTOMOSIOS SĄNAUDOS</v>
          </cell>
          <cell r="E290" t="str">
            <v>-</v>
          </cell>
          <cell r="F290">
            <v>0</v>
          </cell>
          <cell r="G290">
            <v>0</v>
          </cell>
          <cell r="H290">
            <v>0</v>
          </cell>
          <cell r="I290">
            <v>0</v>
          </cell>
          <cell r="J290">
            <v>0</v>
          </cell>
          <cell r="K290">
            <v>0</v>
          </cell>
          <cell r="L290">
            <v>0</v>
          </cell>
          <cell r="M290">
            <v>0</v>
          </cell>
          <cell r="N290">
            <v>0</v>
          </cell>
          <cell r="O290">
            <v>0</v>
          </cell>
          <cell r="P290">
            <v>0</v>
          </cell>
          <cell r="Q290">
            <v>0</v>
          </cell>
          <cell r="R290">
            <v>0</v>
          </cell>
        </row>
        <row r="291">
          <cell r="D291" t="str">
            <v>PASKIRSTOMOSIOS SĄNAUDOS</v>
          </cell>
          <cell r="E291" t="str">
            <v>-</v>
          </cell>
          <cell r="F291">
            <v>0</v>
          </cell>
          <cell r="G291">
            <v>0</v>
          </cell>
          <cell r="H291">
            <v>0</v>
          </cell>
          <cell r="I291">
            <v>0</v>
          </cell>
          <cell r="J291">
            <v>0</v>
          </cell>
          <cell r="K291">
            <v>0</v>
          </cell>
          <cell r="L291">
            <v>0</v>
          </cell>
          <cell r="M291">
            <v>0</v>
          </cell>
          <cell r="N291">
            <v>0</v>
          </cell>
          <cell r="O291">
            <v>0</v>
          </cell>
          <cell r="P291">
            <v>0</v>
          </cell>
          <cell r="Q291">
            <v>0</v>
          </cell>
          <cell r="R291">
            <v>0</v>
          </cell>
        </row>
        <row r="292">
          <cell r="D292" t="str">
            <v>PASKIRSTOMOSIOS SĄNAUDOS</v>
          </cell>
          <cell r="E292" t="str">
            <v>-</v>
          </cell>
          <cell r="F292">
            <v>0</v>
          </cell>
          <cell r="G292">
            <v>0</v>
          </cell>
          <cell r="H292">
            <v>0</v>
          </cell>
          <cell r="I292">
            <v>0</v>
          </cell>
          <cell r="J292">
            <v>0</v>
          </cell>
          <cell r="K292">
            <v>0</v>
          </cell>
          <cell r="L292">
            <v>0</v>
          </cell>
          <cell r="M292">
            <v>0</v>
          </cell>
          <cell r="N292">
            <v>0</v>
          </cell>
          <cell r="O292">
            <v>0</v>
          </cell>
          <cell r="P292">
            <v>0</v>
          </cell>
          <cell r="Q292">
            <v>0</v>
          </cell>
          <cell r="R292">
            <v>0</v>
          </cell>
        </row>
        <row r="293">
          <cell r="D293" t="str">
            <v>PASKIRSTOMOSIOS SĄNAUDOS</v>
          </cell>
          <cell r="E293" t="str">
            <v>-</v>
          </cell>
          <cell r="F293">
            <v>0</v>
          </cell>
          <cell r="G293">
            <v>0</v>
          </cell>
          <cell r="H293">
            <v>0</v>
          </cell>
          <cell r="I293">
            <v>0</v>
          </cell>
          <cell r="J293">
            <v>0</v>
          </cell>
          <cell r="K293">
            <v>0</v>
          </cell>
          <cell r="L293">
            <v>0</v>
          </cell>
          <cell r="M293">
            <v>0</v>
          </cell>
          <cell r="N293">
            <v>0</v>
          </cell>
          <cell r="O293">
            <v>0</v>
          </cell>
          <cell r="P293">
            <v>0</v>
          </cell>
          <cell r="Q293">
            <v>0</v>
          </cell>
          <cell r="R293">
            <v>0</v>
          </cell>
        </row>
        <row r="294">
          <cell r="D294" t="str">
            <v>PASKIRSTOMOSIOS SĄNAUDOS</v>
          </cell>
          <cell r="E294" t="str">
            <v>-</v>
          </cell>
          <cell r="F294">
            <v>0</v>
          </cell>
          <cell r="G294">
            <v>0</v>
          </cell>
          <cell r="H294">
            <v>0</v>
          </cell>
          <cell r="I294">
            <v>0</v>
          </cell>
          <cell r="J294">
            <v>0</v>
          </cell>
          <cell r="K294">
            <v>0</v>
          </cell>
          <cell r="L294">
            <v>0</v>
          </cell>
          <cell r="M294">
            <v>0</v>
          </cell>
          <cell r="N294">
            <v>0</v>
          </cell>
          <cell r="O294">
            <v>0</v>
          </cell>
          <cell r="P294">
            <v>0</v>
          </cell>
          <cell r="Q294">
            <v>0</v>
          </cell>
          <cell r="R294">
            <v>0</v>
          </cell>
        </row>
        <row r="295">
          <cell r="D295" t="str">
            <v>PASKIRSTOMOSIOS SĄNAUDOS</v>
          </cell>
          <cell r="E295" t="str">
            <v>-</v>
          </cell>
          <cell r="F295">
            <v>0</v>
          </cell>
          <cell r="G295">
            <v>0</v>
          </cell>
          <cell r="H295">
            <v>0</v>
          </cell>
          <cell r="I295">
            <v>0</v>
          </cell>
          <cell r="J295">
            <v>0</v>
          </cell>
          <cell r="K295">
            <v>0</v>
          </cell>
          <cell r="L295">
            <v>0</v>
          </cell>
          <cell r="M295">
            <v>0</v>
          </cell>
          <cell r="N295">
            <v>0</v>
          </cell>
          <cell r="O295">
            <v>0</v>
          </cell>
          <cell r="P295">
            <v>0</v>
          </cell>
          <cell r="Q295">
            <v>0</v>
          </cell>
          <cell r="R295">
            <v>0</v>
          </cell>
        </row>
        <row r="296">
          <cell r="D296" t="str">
            <v>PASKIRSTOMOSIOS SĄNAUDOS</v>
          </cell>
          <cell r="E296" t="str">
            <v>-</v>
          </cell>
          <cell r="F296">
            <v>0</v>
          </cell>
          <cell r="G296">
            <v>0</v>
          </cell>
          <cell r="H296">
            <v>0</v>
          </cell>
          <cell r="I296">
            <v>0</v>
          </cell>
          <cell r="J296">
            <v>0</v>
          </cell>
          <cell r="K296">
            <v>0</v>
          </cell>
          <cell r="L296">
            <v>0</v>
          </cell>
          <cell r="M296">
            <v>0</v>
          </cell>
          <cell r="N296">
            <v>0</v>
          </cell>
          <cell r="O296">
            <v>0</v>
          </cell>
          <cell r="P296">
            <v>0</v>
          </cell>
          <cell r="Q296">
            <v>0</v>
          </cell>
          <cell r="R296">
            <v>0</v>
          </cell>
        </row>
        <row r="297">
          <cell r="D297" t="str">
            <v>PASKIRSTOMOSIOS SĄNAUDOS</v>
          </cell>
          <cell r="E297" t="str">
            <v>-</v>
          </cell>
          <cell r="F297">
            <v>0</v>
          </cell>
          <cell r="G297">
            <v>0</v>
          </cell>
          <cell r="H297">
            <v>0</v>
          </cell>
          <cell r="I297">
            <v>0</v>
          </cell>
          <cell r="J297">
            <v>0</v>
          </cell>
          <cell r="K297">
            <v>0</v>
          </cell>
          <cell r="L297">
            <v>0</v>
          </cell>
          <cell r="M297">
            <v>0</v>
          </cell>
          <cell r="N297">
            <v>0</v>
          </cell>
          <cell r="O297">
            <v>0</v>
          </cell>
          <cell r="P297">
            <v>0</v>
          </cell>
          <cell r="Q297">
            <v>0</v>
          </cell>
          <cell r="R297">
            <v>0</v>
          </cell>
        </row>
        <row r="298">
          <cell r="D298" t="str">
            <v>PASKIRSTOMOSIOS SĄNAUDOS</v>
          </cell>
          <cell r="E298" t="str">
            <v>-</v>
          </cell>
          <cell r="F298">
            <v>0</v>
          </cell>
          <cell r="G298">
            <v>0</v>
          </cell>
          <cell r="H298">
            <v>0</v>
          </cell>
          <cell r="I298">
            <v>0</v>
          </cell>
          <cell r="J298">
            <v>0</v>
          </cell>
          <cell r="K298">
            <v>0</v>
          </cell>
          <cell r="L298">
            <v>0</v>
          </cell>
          <cell r="M298">
            <v>0</v>
          </cell>
          <cell r="N298">
            <v>0</v>
          </cell>
          <cell r="O298">
            <v>0</v>
          </cell>
          <cell r="P298">
            <v>0</v>
          </cell>
          <cell r="Q298">
            <v>0</v>
          </cell>
          <cell r="R298">
            <v>0</v>
          </cell>
        </row>
        <row r="299">
          <cell r="D299" t="str">
            <v>PASKIRSTOMOSIOS SĄNAUDOS</v>
          </cell>
          <cell r="E299" t="str">
            <v>-</v>
          </cell>
          <cell r="F299">
            <v>0</v>
          </cell>
          <cell r="G299">
            <v>0</v>
          </cell>
          <cell r="H299">
            <v>0</v>
          </cell>
          <cell r="I299">
            <v>0</v>
          </cell>
          <cell r="J299">
            <v>0</v>
          </cell>
          <cell r="K299">
            <v>0</v>
          </cell>
          <cell r="L299">
            <v>0</v>
          </cell>
          <cell r="M299">
            <v>0</v>
          </cell>
          <cell r="N299">
            <v>0</v>
          </cell>
          <cell r="O299">
            <v>0</v>
          </cell>
          <cell r="P299">
            <v>0</v>
          </cell>
          <cell r="Q299">
            <v>0</v>
          </cell>
          <cell r="R299">
            <v>0</v>
          </cell>
        </row>
        <row r="300">
          <cell r="D300" t="str">
            <v>PASKIRSTOMOSIOS SĄNAUDOS</v>
          </cell>
          <cell r="E300" t="str">
            <v>-</v>
          </cell>
          <cell r="F300">
            <v>0</v>
          </cell>
          <cell r="G300">
            <v>0</v>
          </cell>
          <cell r="H300">
            <v>0</v>
          </cell>
          <cell r="I300">
            <v>0</v>
          </cell>
          <cell r="J300">
            <v>0</v>
          </cell>
          <cell r="K300">
            <v>0</v>
          </cell>
          <cell r="L300">
            <v>0</v>
          </cell>
          <cell r="M300">
            <v>0</v>
          </cell>
          <cell r="N300">
            <v>0</v>
          </cell>
          <cell r="O300">
            <v>0</v>
          </cell>
          <cell r="P300">
            <v>0</v>
          </cell>
          <cell r="Q300">
            <v>0</v>
          </cell>
          <cell r="R300">
            <v>0</v>
          </cell>
        </row>
        <row r="301">
          <cell r="D301" t="str">
            <v>PASKIRSTOMOSIOS SĄNAUDOS</v>
          </cell>
          <cell r="E301" t="str">
            <v>-</v>
          </cell>
          <cell r="F301">
            <v>0</v>
          </cell>
          <cell r="G301">
            <v>0</v>
          </cell>
          <cell r="H301">
            <v>0</v>
          </cell>
          <cell r="I301">
            <v>0</v>
          </cell>
          <cell r="J301">
            <v>0</v>
          </cell>
          <cell r="K301">
            <v>0</v>
          </cell>
          <cell r="L301">
            <v>0</v>
          </cell>
          <cell r="M301">
            <v>0</v>
          </cell>
          <cell r="N301">
            <v>0</v>
          </cell>
          <cell r="O301">
            <v>0</v>
          </cell>
          <cell r="P301">
            <v>0</v>
          </cell>
          <cell r="Q301">
            <v>0</v>
          </cell>
          <cell r="R301">
            <v>0</v>
          </cell>
        </row>
        <row r="302">
          <cell r="D302" t="str">
            <v>PASKIRSTOMOSIOS SĄNAUDOS</v>
          </cell>
          <cell r="E302" t="str">
            <v>-</v>
          </cell>
          <cell r="F302">
            <v>0</v>
          </cell>
          <cell r="G302">
            <v>0</v>
          </cell>
          <cell r="H302">
            <v>0</v>
          </cell>
          <cell r="I302">
            <v>0</v>
          </cell>
          <cell r="J302">
            <v>0</v>
          </cell>
          <cell r="K302">
            <v>0</v>
          </cell>
          <cell r="L302">
            <v>0</v>
          </cell>
          <cell r="M302">
            <v>0</v>
          </cell>
          <cell r="N302">
            <v>0</v>
          </cell>
          <cell r="O302">
            <v>0</v>
          </cell>
          <cell r="P302">
            <v>0</v>
          </cell>
          <cell r="Q302">
            <v>0</v>
          </cell>
          <cell r="R302">
            <v>0</v>
          </cell>
        </row>
        <row r="303">
          <cell r="D303" t="str">
            <v>PASKIRSTOMOSIOS SĄNAUDOS</v>
          </cell>
          <cell r="E303" t="str">
            <v>-</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t="str">
            <v>PASKIRSTOMOSIOS SĄNAUDOS</v>
          </cell>
          <cell r="E304" t="str">
            <v>-</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t="str">
            <v>PASKIRSTOMOSIOS SĄNAUDOS</v>
          </cell>
          <cell r="E305" t="str">
            <v>-</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t="str">
            <v>PASKIRSTOMOSIOS SĄNAUDOS</v>
          </cell>
          <cell r="E306" t="str">
            <v>-</v>
          </cell>
          <cell r="F306">
            <v>0</v>
          </cell>
          <cell r="G306">
            <v>0</v>
          </cell>
          <cell r="H306">
            <v>0</v>
          </cell>
          <cell r="I306">
            <v>0</v>
          </cell>
          <cell r="J306">
            <v>0</v>
          </cell>
          <cell r="K306">
            <v>0</v>
          </cell>
          <cell r="L306">
            <v>0</v>
          </cell>
          <cell r="M306">
            <v>0</v>
          </cell>
          <cell r="N306">
            <v>0</v>
          </cell>
          <cell r="O306">
            <v>0</v>
          </cell>
          <cell r="P306">
            <v>0</v>
          </cell>
          <cell r="Q306">
            <v>0</v>
          </cell>
          <cell r="R306">
            <v>0</v>
          </cell>
        </row>
        <row r="307">
          <cell r="D307" t="str">
            <v>PASKIRSTOMOSIOS SĄNAUDOS</v>
          </cell>
          <cell r="E307" t="str">
            <v>-</v>
          </cell>
          <cell r="F307">
            <v>0</v>
          </cell>
          <cell r="G307">
            <v>0</v>
          </cell>
          <cell r="H307">
            <v>0</v>
          </cell>
          <cell r="I307">
            <v>0</v>
          </cell>
          <cell r="J307">
            <v>0</v>
          </cell>
          <cell r="K307">
            <v>0</v>
          </cell>
          <cell r="L307">
            <v>0</v>
          </cell>
          <cell r="M307">
            <v>0</v>
          </cell>
          <cell r="N307">
            <v>0</v>
          </cell>
          <cell r="O307">
            <v>0</v>
          </cell>
          <cell r="P307">
            <v>0</v>
          </cell>
          <cell r="Q307">
            <v>0</v>
          </cell>
          <cell r="R307">
            <v>0</v>
          </cell>
        </row>
        <row r="308">
          <cell r="D308" t="str">
            <v>PASKIRSTOMOSIOS SĄNAUDOS</v>
          </cell>
          <cell r="E308" t="str">
            <v>-</v>
          </cell>
          <cell r="F308">
            <v>0</v>
          </cell>
          <cell r="G308">
            <v>0</v>
          </cell>
          <cell r="H308">
            <v>0</v>
          </cell>
          <cell r="I308">
            <v>0</v>
          </cell>
          <cell r="J308">
            <v>0</v>
          </cell>
          <cell r="K308">
            <v>0</v>
          </cell>
          <cell r="L308">
            <v>0</v>
          </cell>
          <cell r="M308">
            <v>0</v>
          </cell>
          <cell r="N308">
            <v>0</v>
          </cell>
          <cell r="O308">
            <v>0</v>
          </cell>
          <cell r="P308">
            <v>0</v>
          </cell>
          <cell r="Q308">
            <v>0</v>
          </cell>
          <cell r="R308">
            <v>0</v>
          </cell>
        </row>
        <row r="309">
          <cell r="D309" t="str">
            <v>PASKIRSTOMOSIOS SĄNAUDOS</v>
          </cell>
          <cell r="E309" t="str">
            <v>-</v>
          </cell>
          <cell r="F309">
            <v>0</v>
          </cell>
          <cell r="G309">
            <v>0</v>
          </cell>
          <cell r="H309">
            <v>0</v>
          </cell>
          <cell r="I309">
            <v>0</v>
          </cell>
          <cell r="J309">
            <v>0</v>
          </cell>
          <cell r="K309">
            <v>0</v>
          </cell>
          <cell r="L309">
            <v>0</v>
          </cell>
          <cell r="M309">
            <v>0</v>
          </cell>
          <cell r="N309">
            <v>0</v>
          </cell>
          <cell r="O309">
            <v>0</v>
          </cell>
          <cell r="P309">
            <v>0</v>
          </cell>
          <cell r="Q309">
            <v>0</v>
          </cell>
          <cell r="R309">
            <v>0</v>
          </cell>
        </row>
        <row r="310">
          <cell r="D310" t="str">
            <v>PASKIRSTOMOSIOS SĄNAUDOS</v>
          </cell>
          <cell r="E310" t="str">
            <v>-</v>
          </cell>
          <cell r="F310">
            <v>0</v>
          </cell>
          <cell r="G310">
            <v>0</v>
          </cell>
          <cell r="H310">
            <v>0</v>
          </cell>
          <cell r="I310">
            <v>0</v>
          </cell>
          <cell r="J310">
            <v>0</v>
          </cell>
          <cell r="K310">
            <v>0</v>
          </cell>
          <cell r="L310">
            <v>0</v>
          </cell>
          <cell r="M310">
            <v>0</v>
          </cell>
          <cell r="N310">
            <v>0</v>
          </cell>
          <cell r="O310">
            <v>0</v>
          </cell>
          <cell r="P310">
            <v>0</v>
          </cell>
          <cell r="Q310">
            <v>0</v>
          </cell>
          <cell r="R310">
            <v>0</v>
          </cell>
        </row>
        <row r="311">
          <cell r="D311" t="str">
            <v>PASKIRSTOMOSIOS SĄNAUDOS</v>
          </cell>
          <cell r="E311" t="str">
            <v>-</v>
          </cell>
          <cell r="F311">
            <v>0</v>
          </cell>
          <cell r="G311">
            <v>0</v>
          </cell>
          <cell r="H311">
            <v>0</v>
          </cell>
          <cell r="I311">
            <v>0</v>
          </cell>
          <cell r="J311">
            <v>0</v>
          </cell>
          <cell r="K311">
            <v>0</v>
          </cell>
          <cell r="L311">
            <v>0</v>
          </cell>
          <cell r="M311">
            <v>0</v>
          </cell>
          <cell r="N311">
            <v>0</v>
          </cell>
          <cell r="O311">
            <v>0</v>
          </cell>
          <cell r="P311">
            <v>0</v>
          </cell>
          <cell r="Q311">
            <v>0</v>
          </cell>
          <cell r="R311">
            <v>0</v>
          </cell>
        </row>
        <row r="312">
          <cell r="D312" t="str">
            <v>PASKIRSTOMOSIOS SĄNAUDOS</v>
          </cell>
          <cell r="E312" t="str">
            <v>-</v>
          </cell>
          <cell r="F312">
            <v>0</v>
          </cell>
          <cell r="G312">
            <v>0</v>
          </cell>
          <cell r="H312">
            <v>0</v>
          </cell>
          <cell r="I312">
            <v>0</v>
          </cell>
          <cell r="J312">
            <v>0</v>
          </cell>
          <cell r="K312">
            <v>0</v>
          </cell>
          <cell r="L312">
            <v>0</v>
          </cell>
          <cell r="M312">
            <v>0</v>
          </cell>
          <cell r="N312">
            <v>0</v>
          </cell>
          <cell r="O312">
            <v>0</v>
          </cell>
          <cell r="P312">
            <v>0</v>
          </cell>
          <cell r="Q312">
            <v>0</v>
          </cell>
          <cell r="R312">
            <v>0</v>
          </cell>
        </row>
        <row r="313">
          <cell r="D313" t="str">
            <v>PASKIRSTOMOSIOS SĄNAUDOS</v>
          </cell>
          <cell r="E313" t="str">
            <v>-</v>
          </cell>
          <cell r="F313">
            <v>0</v>
          </cell>
          <cell r="G313">
            <v>0</v>
          </cell>
          <cell r="H313">
            <v>0</v>
          </cell>
          <cell r="I313">
            <v>0</v>
          </cell>
          <cell r="J313">
            <v>0</v>
          </cell>
          <cell r="K313">
            <v>0</v>
          </cell>
          <cell r="L313">
            <v>0</v>
          </cell>
          <cell r="M313">
            <v>0</v>
          </cell>
          <cell r="N313">
            <v>0</v>
          </cell>
          <cell r="O313">
            <v>0</v>
          </cell>
          <cell r="P313">
            <v>0</v>
          </cell>
          <cell r="Q313">
            <v>0</v>
          </cell>
          <cell r="R313">
            <v>0</v>
          </cell>
        </row>
        <row r="314">
          <cell r="D314" t="str">
            <v>PASKIRSTOMOSIOS SĄNAUDOS</v>
          </cell>
          <cell r="E314" t="str">
            <v>-</v>
          </cell>
          <cell r="F314">
            <v>0</v>
          </cell>
          <cell r="G314">
            <v>0</v>
          </cell>
          <cell r="H314">
            <v>0</v>
          </cell>
          <cell r="I314">
            <v>0</v>
          </cell>
          <cell r="J314">
            <v>0</v>
          </cell>
          <cell r="K314">
            <v>0</v>
          </cell>
          <cell r="L314">
            <v>0</v>
          </cell>
          <cell r="M314">
            <v>0</v>
          </cell>
          <cell r="N314">
            <v>0</v>
          </cell>
          <cell r="O314">
            <v>0</v>
          </cell>
          <cell r="P314">
            <v>0</v>
          </cell>
          <cell r="Q314">
            <v>0</v>
          </cell>
          <cell r="R314">
            <v>0</v>
          </cell>
        </row>
        <row r="315">
          <cell r="D315" t="str">
            <v>PASKIRSTOMOSIOS SĄNAUDOS</v>
          </cell>
          <cell r="E315" t="str">
            <v>-</v>
          </cell>
          <cell r="F315">
            <v>0</v>
          </cell>
          <cell r="G315">
            <v>0</v>
          </cell>
          <cell r="H315">
            <v>0</v>
          </cell>
          <cell r="I315">
            <v>0</v>
          </cell>
          <cell r="J315">
            <v>0</v>
          </cell>
          <cell r="K315">
            <v>0</v>
          </cell>
          <cell r="L315">
            <v>0</v>
          </cell>
          <cell r="M315">
            <v>0</v>
          </cell>
          <cell r="N315">
            <v>0</v>
          </cell>
          <cell r="O315">
            <v>0</v>
          </cell>
          <cell r="P315">
            <v>0</v>
          </cell>
          <cell r="Q315">
            <v>0</v>
          </cell>
          <cell r="R315">
            <v>0</v>
          </cell>
        </row>
        <row r="316">
          <cell r="D316" t="str">
            <v>PASKIRSTOMOSIOS SĄNAUDOS</v>
          </cell>
          <cell r="E316" t="str">
            <v>-</v>
          </cell>
          <cell r="F316">
            <v>0</v>
          </cell>
          <cell r="G316">
            <v>0</v>
          </cell>
          <cell r="H316">
            <v>0</v>
          </cell>
          <cell r="I316">
            <v>0</v>
          </cell>
          <cell r="J316">
            <v>0</v>
          </cell>
          <cell r="K316">
            <v>0</v>
          </cell>
          <cell r="L316">
            <v>0</v>
          </cell>
          <cell r="M316">
            <v>0</v>
          </cell>
          <cell r="N316">
            <v>0</v>
          </cell>
          <cell r="O316">
            <v>0</v>
          </cell>
          <cell r="P316">
            <v>0</v>
          </cell>
          <cell r="Q316">
            <v>0</v>
          </cell>
          <cell r="R316">
            <v>0</v>
          </cell>
        </row>
        <row r="317">
          <cell r="D317" t="str">
            <v>PASKIRSTOMOSIOS SĄNAUDOS</v>
          </cell>
          <cell r="E317" t="str">
            <v>-</v>
          </cell>
          <cell r="F317">
            <v>0</v>
          </cell>
          <cell r="G317">
            <v>0</v>
          </cell>
          <cell r="H317">
            <v>0</v>
          </cell>
          <cell r="I317">
            <v>0</v>
          </cell>
          <cell r="J317">
            <v>0</v>
          </cell>
          <cell r="K317">
            <v>0</v>
          </cell>
          <cell r="L317">
            <v>0</v>
          </cell>
          <cell r="M317">
            <v>0</v>
          </cell>
          <cell r="N317">
            <v>0</v>
          </cell>
          <cell r="O317">
            <v>0</v>
          </cell>
          <cell r="P317">
            <v>0</v>
          </cell>
          <cell r="Q317">
            <v>0</v>
          </cell>
          <cell r="R317">
            <v>0</v>
          </cell>
        </row>
        <row r="318">
          <cell r="D318" t="str">
            <v>PASKIRSTOMOSIOS SĄNAUDOS</v>
          </cell>
          <cell r="E318" t="str">
            <v>-</v>
          </cell>
          <cell r="F318">
            <v>0</v>
          </cell>
          <cell r="G318">
            <v>0</v>
          </cell>
          <cell r="H318">
            <v>0</v>
          </cell>
          <cell r="I318">
            <v>0</v>
          </cell>
          <cell r="J318">
            <v>0</v>
          </cell>
          <cell r="K318">
            <v>0</v>
          </cell>
          <cell r="L318">
            <v>0</v>
          </cell>
          <cell r="M318">
            <v>0</v>
          </cell>
          <cell r="N318">
            <v>0</v>
          </cell>
          <cell r="O318">
            <v>0</v>
          </cell>
          <cell r="P318">
            <v>0</v>
          </cell>
          <cell r="Q318">
            <v>0</v>
          </cell>
          <cell r="R318">
            <v>0</v>
          </cell>
        </row>
        <row r="319">
          <cell r="D319" t="str">
            <v>PASKIRSTOMOSIOS SĄNAUDOS</v>
          </cell>
          <cell r="E319" t="str">
            <v>-</v>
          </cell>
          <cell r="F319">
            <v>0</v>
          </cell>
          <cell r="G319">
            <v>0</v>
          </cell>
          <cell r="H319">
            <v>0</v>
          </cell>
          <cell r="I319">
            <v>0</v>
          </cell>
          <cell r="J319">
            <v>0</v>
          </cell>
          <cell r="K319">
            <v>0</v>
          </cell>
          <cell r="L319">
            <v>0</v>
          </cell>
          <cell r="M319">
            <v>0</v>
          </cell>
          <cell r="N319">
            <v>0</v>
          </cell>
          <cell r="O319">
            <v>0</v>
          </cell>
          <cell r="P319">
            <v>0</v>
          </cell>
          <cell r="Q319">
            <v>0</v>
          </cell>
          <cell r="R319">
            <v>0</v>
          </cell>
        </row>
        <row r="320">
          <cell r="D320" t="str">
            <v>PASKIRSTOMOSIOS SĄNAUDOS</v>
          </cell>
          <cell r="E320" t="str">
            <v>-</v>
          </cell>
          <cell r="F320">
            <v>0</v>
          </cell>
          <cell r="G320">
            <v>0</v>
          </cell>
          <cell r="H320">
            <v>0</v>
          </cell>
          <cell r="I320">
            <v>0</v>
          </cell>
          <cell r="J320">
            <v>0</v>
          </cell>
          <cell r="K320">
            <v>0</v>
          </cell>
          <cell r="L320">
            <v>0</v>
          </cell>
          <cell r="M320">
            <v>0</v>
          </cell>
          <cell r="N320">
            <v>0</v>
          </cell>
          <cell r="O320">
            <v>0</v>
          </cell>
          <cell r="P320">
            <v>0</v>
          </cell>
          <cell r="Q320">
            <v>0</v>
          </cell>
          <cell r="R320">
            <v>0</v>
          </cell>
        </row>
        <row r="321">
          <cell r="D321" t="str">
            <v>PASKIRSTOMOSIOS SĄNAUDOS</v>
          </cell>
          <cell r="E321" t="str">
            <v>-</v>
          </cell>
          <cell r="F321">
            <v>0</v>
          </cell>
          <cell r="G321">
            <v>0</v>
          </cell>
          <cell r="H321">
            <v>0</v>
          </cell>
          <cell r="I321">
            <v>0</v>
          </cell>
          <cell r="J321">
            <v>0</v>
          </cell>
          <cell r="K321">
            <v>0</v>
          </cell>
          <cell r="L321">
            <v>0</v>
          </cell>
          <cell r="M321">
            <v>0</v>
          </cell>
          <cell r="N321">
            <v>0</v>
          </cell>
          <cell r="O321">
            <v>0</v>
          </cell>
          <cell r="P321">
            <v>0</v>
          </cell>
          <cell r="Q321">
            <v>0</v>
          </cell>
          <cell r="R321">
            <v>0</v>
          </cell>
        </row>
        <row r="322">
          <cell r="D322" t="str">
            <v>PASKIRSTOMOSIOS SĄNAUDOS</v>
          </cell>
          <cell r="E322" t="str">
            <v>-</v>
          </cell>
          <cell r="F322">
            <v>0</v>
          </cell>
          <cell r="G322">
            <v>0</v>
          </cell>
          <cell r="H322">
            <v>0</v>
          </cell>
          <cell r="I322">
            <v>0</v>
          </cell>
          <cell r="J322">
            <v>0</v>
          </cell>
          <cell r="K322">
            <v>0</v>
          </cell>
          <cell r="L322">
            <v>0</v>
          </cell>
          <cell r="M322">
            <v>0</v>
          </cell>
          <cell r="N322">
            <v>0</v>
          </cell>
          <cell r="O322">
            <v>0</v>
          </cell>
          <cell r="P322">
            <v>0</v>
          </cell>
          <cell r="Q322">
            <v>0</v>
          </cell>
          <cell r="R322">
            <v>0</v>
          </cell>
        </row>
        <row r="323">
          <cell r="D323" t="str">
            <v>PASKIRSTOMOSIOS SĄNAUDOS</v>
          </cell>
          <cell r="E323" t="str">
            <v>-</v>
          </cell>
          <cell r="F323">
            <v>0</v>
          </cell>
          <cell r="G323">
            <v>0</v>
          </cell>
          <cell r="H323">
            <v>0</v>
          </cell>
          <cell r="I323">
            <v>0</v>
          </cell>
          <cell r="J323">
            <v>0</v>
          </cell>
          <cell r="K323">
            <v>0</v>
          </cell>
          <cell r="L323">
            <v>0</v>
          </cell>
          <cell r="M323">
            <v>0</v>
          </cell>
          <cell r="N323">
            <v>0</v>
          </cell>
          <cell r="O323">
            <v>0</v>
          </cell>
          <cell r="P323">
            <v>0</v>
          </cell>
          <cell r="Q323">
            <v>0</v>
          </cell>
          <cell r="R323">
            <v>0</v>
          </cell>
        </row>
        <row r="324">
          <cell r="D324" t="str">
            <v>PASKIRSTOMOSIOS SĄNAUDOS</v>
          </cell>
          <cell r="E324" t="str">
            <v>-</v>
          </cell>
          <cell r="F324">
            <v>0</v>
          </cell>
          <cell r="G324">
            <v>0</v>
          </cell>
          <cell r="H324">
            <v>0</v>
          </cell>
          <cell r="I324">
            <v>0</v>
          </cell>
          <cell r="J324">
            <v>0</v>
          </cell>
          <cell r="K324">
            <v>0</v>
          </cell>
          <cell r="L324">
            <v>0</v>
          </cell>
          <cell r="M324">
            <v>0</v>
          </cell>
          <cell r="N324">
            <v>0</v>
          </cell>
          <cell r="O324">
            <v>0</v>
          </cell>
          <cell r="P324">
            <v>0</v>
          </cell>
          <cell r="Q324">
            <v>0</v>
          </cell>
          <cell r="R324">
            <v>0</v>
          </cell>
        </row>
        <row r="325">
          <cell r="D325" t="str">
            <v>PASKIRSTOMOSIOS SĄNAUDOS</v>
          </cell>
          <cell r="E325" t="str">
            <v>-</v>
          </cell>
          <cell r="F325">
            <v>0</v>
          </cell>
          <cell r="G325">
            <v>0</v>
          </cell>
          <cell r="H325">
            <v>0</v>
          </cell>
          <cell r="I325">
            <v>0</v>
          </cell>
          <cell r="J325">
            <v>0</v>
          </cell>
          <cell r="K325">
            <v>0</v>
          </cell>
          <cell r="L325">
            <v>0</v>
          </cell>
          <cell r="M325">
            <v>0</v>
          </cell>
          <cell r="N325">
            <v>0</v>
          </cell>
          <cell r="O325">
            <v>0</v>
          </cell>
          <cell r="P325">
            <v>0</v>
          </cell>
          <cell r="Q325">
            <v>0</v>
          </cell>
          <cell r="R325">
            <v>0</v>
          </cell>
        </row>
        <row r="326">
          <cell r="D326" t="str">
            <v>PASKIRSTOMOSIOS SĄNAUDOS</v>
          </cell>
          <cell r="E326" t="str">
            <v>-</v>
          </cell>
          <cell r="F326">
            <v>0</v>
          </cell>
          <cell r="G326">
            <v>0</v>
          </cell>
          <cell r="H326">
            <v>0</v>
          </cell>
          <cell r="I326">
            <v>0</v>
          </cell>
          <cell r="J326">
            <v>0</v>
          </cell>
          <cell r="K326">
            <v>0</v>
          </cell>
          <cell r="L326">
            <v>0</v>
          </cell>
          <cell r="M326">
            <v>0</v>
          </cell>
          <cell r="N326">
            <v>0</v>
          </cell>
          <cell r="O326">
            <v>0</v>
          </cell>
          <cell r="P326">
            <v>0</v>
          </cell>
          <cell r="Q326">
            <v>0</v>
          </cell>
          <cell r="R326">
            <v>0</v>
          </cell>
        </row>
        <row r="327">
          <cell r="D327" t="str">
            <v>PASKIRSTOMOSIOS SĄNAUDOS</v>
          </cell>
          <cell r="E327" t="str">
            <v>-</v>
          </cell>
          <cell r="F327">
            <v>0</v>
          </cell>
          <cell r="G327">
            <v>0</v>
          </cell>
          <cell r="H327">
            <v>0</v>
          </cell>
          <cell r="I327">
            <v>0</v>
          </cell>
          <cell r="J327">
            <v>0</v>
          </cell>
          <cell r="K327">
            <v>0</v>
          </cell>
          <cell r="L327">
            <v>0</v>
          </cell>
          <cell r="M327">
            <v>0</v>
          </cell>
          <cell r="N327">
            <v>0</v>
          </cell>
          <cell r="O327">
            <v>0</v>
          </cell>
          <cell r="P327">
            <v>0</v>
          </cell>
          <cell r="Q327">
            <v>0</v>
          </cell>
          <cell r="R327">
            <v>0</v>
          </cell>
        </row>
        <row r="328">
          <cell r="D328" t="str">
            <v>PASKIRSTOMOSIOS SĄNAUDOS</v>
          </cell>
          <cell r="E328" t="str">
            <v>-</v>
          </cell>
          <cell r="F328">
            <v>0</v>
          </cell>
          <cell r="G328">
            <v>0</v>
          </cell>
          <cell r="H328">
            <v>0</v>
          </cell>
          <cell r="I328">
            <v>0</v>
          </cell>
          <cell r="J328">
            <v>0</v>
          </cell>
          <cell r="K328">
            <v>0</v>
          </cell>
          <cell r="L328">
            <v>0</v>
          </cell>
          <cell r="M328">
            <v>0</v>
          </cell>
          <cell r="N328">
            <v>0</v>
          </cell>
          <cell r="O328">
            <v>0</v>
          </cell>
          <cell r="P328">
            <v>0</v>
          </cell>
          <cell r="Q328">
            <v>0</v>
          </cell>
          <cell r="R328">
            <v>0</v>
          </cell>
        </row>
        <row r="329">
          <cell r="D329" t="str">
            <v>PASKIRSTOMOSIOS SĄNAUDOS</v>
          </cell>
          <cell r="E329" t="str">
            <v>-</v>
          </cell>
          <cell r="F329">
            <v>0</v>
          </cell>
          <cell r="G329">
            <v>0</v>
          </cell>
          <cell r="H329">
            <v>0</v>
          </cell>
          <cell r="I329">
            <v>0</v>
          </cell>
          <cell r="J329">
            <v>0</v>
          </cell>
          <cell r="K329">
            <v>0</v>
          </cell>
          <cell r="L329">
            <v>0</v>
          </cell>
          <cell r="M329">
            <v>0</v>
          </cell>
          <cell r="N329">
            <v>0</v>
          </cell>
          <cell r="O329">
            <v>0</v>
          </cell>
          <cell r="P329">
            <v>0</v>
          </cell>
          <cell r="Q329">
            <v>0</v>
          </cell>
          <cell r="R329">
            <v>0</v>
          </cell>
        </row>
        <row r="330">
          <cell r="D330" t="str">
            <v>PASKIRSTOMOSIOS SĄNAUDOS</v>
          </cell>
          <cell r="E330" t="str">
            <v>-</v>
          </cell>
          <cell r="F330">
            <v>0</v>
          </cell>
          <cell r="G330">
            <v>0</v>
          </cell>
          <cell r="H330">
            <v>0</v>
          </cell>
          <cell r="I330">
            <v>0</v>
          </cell>
          <cell r="J330">
            <v>0</v>
          </cell>
          <cell r="K330">
            <v>0</v>
          </cell>
          <cell r="L330">
            <v>0</v>
          </cell>
          <cell r="M330">
            <v>0</v>
          </cell>
          <cell r="N330">
            <v>0</v>
          </cell>
          <cell r="O330">
            <v>0</v>
          </cell>
          <cell r="P330">
            <v>0</v>
          </cell>
          <cell r="Q330">
            <v>0</v>
          </cell>
          <cell r="R330">
            <v>0</v>
          </cell>
        </row>
        <row r="331">
          <cell r="D331" t="str">
            <v>PASKIRSTOMOSIOS SĄNAUDOS</v>
          </cell>
          <cell r="E331" t="str">
            <v>-</v>
          </cell>
          <cell r="F331">
            <v>0</v>
          </cell>
          <cell r="G331">
            <v>0</v>
          </cell>
          <cell r="H331">
            <v>0</v>
          </cell>
          <cell r="I331">
            <v>0</v>
          </cell>
          <cell r="J331">
            <v>0</v>
          </cell>
          <cell r="K331">
            <v>0</v>
          </cell>
          <cell r="L331">
            <v>0</v>
          </cell>
          <cell r="M331">
            <v>0</v>
          </cell>
          <cell r="N331">
            <v>0</v>
          </cell>
          <cell r="O331">
            <v>0</v>
          </cell>
          <cell r="P331">
            <v>0</v>
          </cell>
          <cell r="Q331">
            <v>0</v>
          </cell>
          <cell r="R331">
            <v>0</v>
          </cell>
        </row>
        <row r="332">
          <cell r="D332" t="str">
            <v>PASKIRSTOMOSIOS SĄNAUDOS</v>
          </cell>
          <cell r="E332" t="str">
            <v>-</v>
          </cell>
          <cell r="F332">
            <v>0</v>
          </cell>
          <cell r="G332">
            <v>0</v>
          </cell>
          <cell r="H332">
            <v>0</v>
          </cell>
          <cell r="I332">
            <v>0</v>
          </cell>
          <cell r="J332">
            <v>0</v>
          </cell>
          <cell r="K332">
            <v>0</v>
          </cell>
          <cell r="L332">
            <v>0</v>
          </cell>
          <cell r="M332">
            <v>0</v>
          </cell>
          <cell r="N332">
            <v>0</v>
          </cell>
          <cell r="O332">
            <v>0</v>
          </cell>
          <cell r="P332">
            <v>0</v>
          </cell>
          <cell r="Q332">
            <v>0</v>
          </cell>
          <cell r="R332">
            <v>0</v>
          </cell>
        </row>
        <row r="333">
          <cell r="D333" t="str">
            <v>PASKIRSTOMOSIOS SĄNAUDOS</v>
          </cell>
          <cell r="E333" t="str">
            <v>-</v>
          </cell>
          <cell r="F333">
            <v>0</v>
          </cell>
          <cell r="G333">
            <v>0</v>
          </cell>
          <cell r="H333">
            <v>0</v>
          </cell>
          <cell r="I333">
            <v>0</v>
          </cell>
          <cell r="J333">
            <v>0</v>
          </cell>
          <cell r="K333">
            <v>0</v>
          </cell>
          <cell r="L333">
            <v>0</v>
          </cell>
          <cell r="M333">
            <v>0</v>
          </cell>
          <cell r="N333">
            <v>0</v>
          </cell>
          <cell r="O333">
            <v>0</v>
          </cell>
          <cell r="P333">
            <v>0</v>
          </cell>
          <cell r="Q333">
            <v>0</v>
          </cell>
          <cell r="R333">
            <v>0</v>
          </cell>
        </row>
        <row r="334">
          <cell r="D334" t="str">
            <v>PASKIRSTOMOSIOS SĄNAUDOS</v>
          </cell>
          <cell r="E334" t="str">
            <v>-</v>
          </cell>
          <cell r="F334">
            <v>0</v>
          </cell>
          <cell r="G334">
            <v>0</v>
          </cell>
          <cell r="H334">
            <v>0</v>
          </cell>
          <cell r="I334">
            <v>0</v>
          </cell>
          <cell r="J334">
            <v>0</v>
          </cell>
          <cell r="K334">
            <v>0</v>
          </cell>
          <cell r="L334">
            <v>0</v>
          </cell>
          <cell r="M334">
            <v>0</v>
          </cell>
          <cell r="N334">
            <v>0</v>
          </cell>
          <cell r="O334">
            <v>0</v>
          </cell>
          <cell r="P334">
            <v>0</v>
          </cell>
          <cell r="Q334">
            <v>0</v>
          </cell>
          <cell r="R334">
            <v>0</v>
          </cell>
        </row>
        <row r="335">
          <cell r="D335" t="str">
            <v>PASKIRSTOMOSIOS SĄNAUDOS</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row>
        <row r="336">
          <cell r="A336" t="str">
            <v>K3</v>
          </cell>
          <cell r="C336" t="str">
            <v>Elektros energija siurbliams,  orapūtėms, maišyklėms ir kitiems technologiniams įrenginiams</v>
          </cell>
          <cell r="D336" t="str">
            <v>PASKIRSTOMOSIOS SĄNAUDOS</v>
          </cell>
          <cell r="E336" t="str">
            <v>C1.Elektros energija įrenginiams</v>
          </cell>
          <cell r="F336">
            <v>0</v>
          </cell>
          <cell r="G336">
            <v>0</v>
          </cell>
          <cell r="H336">
            <v>0</v>
          </cell>
          <cell r="I336">
            <v>0</v>
          </cell>
          <cell r="J336">
            <v>0</v>
          </cell>
          <cell r="K336">
            <v>0</v>
          </cell>
          <cell r="L336">
            <v>0</v>
          </cell>
          <cell r="M336">
            <v>0</v>
          </cell>
          <cell r="N336">
            <v>0</v>
          </cell>
          <cell r="O336">
            <v>0</v>
          </cell>
          <cell r="P336">
            <v>0</v>
          </cell>
          <cell r="Q336">
            <v>0</v>
          </cell>
          <cell r="R336">
            <v>0</v>
          </cell>
        </row>
        <row r="337">
          <cell r="A337" t="str">
            <v>K3</v>
          </cell>
          <cell r="C337" t="str">
            <v>Elektros energija siurbliams,  orapūtėms, maišyklėms ir kitiems technologiniams įrenginiams</v>
          </cell>
          <cell r="D337" t="str">
            <v>PASKIRSTOMOSIOS SĄNAUDOS</v>
          </cell>
          <cell r="E337" t="str">
            <v>C1.Elektros energija įrenginiams</v>
          </cell>
          <cell r="F337">
            <v>0</v>
          </cell>
          <cell r="G337">
            <v>0</v>
          </cell>
          <cell r="H337">
            <v>0</v>
          </cell>
          <cell r="I337">
            <v>0</v>
          </cell>
          <cell r="J337">
            <v>0</v>
          </cell>
          <cell r="K337">
            <v>0</v>
          </cell>
          <cell r="L337">
            <v>0</v>
          </cell>
          <cell r="M337">
            <v>0</v>
          </cell>
          <cell r="N337">
            <v>0</v>
          </cell>
          <cell r="O337">
            <v>0</v>
          </cell>
          <cell r="P337">
            <v>0</v>
          </cell>
          <cell r="Q337">
            <v>0</v>
          </cell>
          <cell r="R337">
            <v>0</v>
          </cell>
        </row>
        <row r="338">
          <cell r="A338" t="str">
            <v>K3</v>
          </cell>
          <cell r="C338" t="str">
            <v>Elektros energija siurbliams,  orapūtėms, maišyklėms ir kitiems technologiniams įrenginiams</v>
          </cell>
          <cell r="D338" t="str">
            <v>PASKIRSTOMOSIOS SĄNAUDOS</v>
          </cell>
          <cell r="E338" t="str">
            <v>C1.Elektros energija įrenginiams</v>
          </cell>
          <cell r="F338">
            <v>0</v>
          </cell>
          <cell r="G338">
            <v>0</v>
          </cell>
          <cell r="H338">
            <v>0</v>
          </cell>
          <cell r="I338">
            <v>0</v>
          </cell>
          <cell r="J338">
            <v>0</v>
          </cell>
          <cell r="K338">
            <v>0</v>
          </cell>
          <cell r="L338">
            <v>0</v>
          </cell>
          <cell r="M338">
            <v>0</v>
          </cell>
          <cell r="N338">
            <v>0</v>
          </cell>
          <cell r="O338">
            <v>0</v>
          </cell>
          <cell r="P338">
            <v>0</v>
          </cell>
          <cell r="Q338">
            <v>0</v>
          </cell>
          <cell r="R338">
            <v>0</v>
          </cell>
        </row>
        <row r="339">
          <cell r="A339" t="str">
            <v>K3</v>
          </cell>
          <cell r="C339" t="str">
            <v>Elektros energija siurbliams,  orapūtėms, maišyklėms ir kitiems technologiniams įrenginiams</v>
          </cell>
          <cell r="D339" t="str">
            <v>PASKIRSTOMOSIOS SĄNAUDOS</v>
          </cell>
          <cell r="E339" t="str">
            <v>C1.Elektros energija įrenginiams</v>
          </cell>
          <cell r="F339">
            <v>0</v>
          </cell>
          <cell r="G339">
            <v>0</v>
          </cell>
          <cell r="H339">
            <v>0</v>
          </cell>
          <cell r="I339">
            <v>0</v>
          </cell>
          <cell r="J339">
            <v>0</v>
          </cell>
          <cell r="K339">
            <v>0</v>
          </cell>
          <cell r="L339">
            <v>0</v>
          </cell>
          <cell r="M339">
            <v>0</v>
          </cell>
          <cell r="N339">
            <v>0</v>
          </cell>
          <cell r="O339">
            <v>0</v>
          </cell>
          <cell r="P339">
            <v>0</v>
          </cell>
          <cell r="Q339">
            <v>0</v>
          </cell>
          <cell r="R339">
            <v>0</v>
          </cell>
        </row>
        <row r="340">
          <cell r="A340" t="str">
            <v>K3</v>
          </cell>
          <cell r="C340" t="str">
            <v>Elektros energija siurbliams,  orapūtėms, maišyklėms ir kitiems technologiniams įrenginiams</v>
          </cell>
          <cell r="D340" t="str">
            <v>PASKIRSTOMOSIOS SĄNAUDOS</v>
          </cell>
          <cell r="E340" t="str">
            <v>C1.Elektros energija įrenginiams</v>
          </cell>
          <cell r="F340">
            <v>0</v>
          </cell>
          <cell r="G340">
            <v>0</v>
          </cell>
          <cell r="H340">
            <v>0</v>
          </cell>
          <cell r="I340">
            <v>0</v>
          </cell>
          <cell r="J340">
            <v>0</v>
          </cell>
          <cell r="K340">
            <v>0</v>
          </cell>
          <cell r="L340">
            <v>0</v>
          </cell>
          <cell r="M340">
            <v>0</v>
          </cell>
          <cell r="N340">
            <v>0</v>
          </cell>
          <cell r="O340">
            <v>0</v>
          </cell>
          <cell r="P340">
            <v>0</v>
          </cell>
          <cell r="Q340">
            <v>0</v>
          </cell>
          <cell r="R340">
            <v>0</v>
          </cell>
        </row>
        <row r="341">
          <cell r="A341" t="str">
            <v>K3</v>
          </cell>
          <cell r="C341" t="str">
            <v>Elektros energija siurbliams,  orapūtėms, maišyklėms ir kitiems technologiniams įrenginiams</v>
          </cell>
          <cell r="D341" t="str">
            <v>PASKIRSTOMOSIOS SĄNAUDOS</v>
          </cell>
          <cell r="E341" t="str">
            <v>C1.Elektros energija įrenginiams</v>
          </cell>
          <cell r="F341">
            <v>0</v>
          </cell>
          <cell r="G341">
            <v>0</v>
          </cell>
          <cell r="H341">
            <v>0</v>
          </cell>
          <cell r="I341">
            <v>0</v>
          </cell>
          <cell r="J341">
            <v>0</v>
          </cell>
          <cell r="K341">
            <v>0</v>
          </cell>
          <cell r="L341">
            <v>0</v>
          </cell>
          <cell r="M341">
            <v>0</v>
          </cell>
          <cell r="N341">
            <v>0</v>
          </cell>
          <cell r="O341">
            <v>0</v>
          </cell>
          <cell r="P341">
            <v>0</v>
          </cell>
          <cell r="Q341">
            <v>0</v>
          </cell>
          <cell r="R341">
            <v>0</v>
          </cell>
        </row>
        <row r="342">
          <cell r="A342" t="str">
            <v>K3</v>
          </cell>
          <cell r="C342" t="str">
            <v>Patalpų šildymo, apšvietimo, vėdinimo ir eksploatacijos elektros energijos sąnaudos</v>
          </cell>
          <cell r="D342" t="str">
            <v>PASKIRSTOMOSIOS SĄNAUDOS</v>
          </cell>
          <cell r="E342" t="str">
            <v>C2.Elektros energija patalpų eksploatacijai</v>
          </cell>
          <cell r="F342">
            <v>-850.3</v>
          </cell>
          <cell r="G342">
            <v>0</v>
          </cell>
          <cell r="H342">
            <v>0</v>
          </cell>
          <cell r="I342">
            <v>0</v>
          </cell>
          <cell r="J342">
            <v>0</v>
          </cell>
          <cell r="K342">
            <v>0</v>
          </cell>
          <cell r="L342">
            <v>0</v>
          </cell>
          <cell r="M342">
            <v>0</v>
          </cell>
          <cell r="N342">
            <v>0</v>
          </cell>
          <cell r="O342">
            <v>0</v>
          </cell>
          <cell r="P342">
            <v>0</v>
          </cell>
          <cell r="Q342">
            <v>-850.3</v>
          </cell>
          <cell r="R342">
            <v>0</v>
          </cell>
        </row>
        <row r="343">
          <cell r="A343" t="str">
            <v>K3</v>
          </cell>
          <cell r="C343" t="str">
            <v>Patalpų šildymo, apšvietimo, vėdinimo ir eksploatacijos elektros energijos sąnaudos</v>
          </cell>
          <cell r="D343" t="str">
            <v>PASKIRSTOMOSIOS SĄNAUDOS</v>
          </cell>
          <cell r="E343" t="str">
            <v>C2.Elektros energija patalpų eksploatacijai</v>
          </cell>
          <cell r="F343">
            <v>0</v>
          </cell>
          <cell r="G343">
            <v>0</v>
          </cell>
          <cell r="H343">
            <v>0</v>
          </cell>
          <cell r="I343">
            <v>0</v>
          </cell>
          <cell r="J343">
            <v>0</v>
          </cell>
          <cell r="K343">
            <v>0</v>
          </cell>
          <cell r="L343">
            <v>0</v>
          </cell>
          <cell r="M343">
            <v>0</v>
          </cell>
          <cell r="N343">
            <v>0</v>
          </cell>
          <cell r="O343">
            <v>0</v>
          </cell>
          <cell r="P343">
            <v>0</v>
          </cell>
          <cell r="Q343">
            <v>0</v>
          </cell>
          <cell r="R343">
            <v>0</v>
          </cell>
        </row>
        <row r="344">
          <cell r="A344" t="str">
            <v>K3</v>
          </cell>
          <cell r="C344" t="str">
            <v>Patalpų šildymo, apšvietimo, vėdinimo ir eksploatacijos elektros energijos sąnaudos</v>
          </cell>
          <cell r="D344" t="str">
            <v>PASKIRSTOMOSIOS SĄNAUDOS</v>
          </cell>
          <cell r="E344" t="str">
            <v>C2.Elektros energija patalpų eksploatacijai</v>
          </cell>
          <cell r="F344">
            <v>0</v>
          </cell>
          <cell r="G344">
            <v>0</v>
          </cell>
          <cell r="H344">
            <v>0</v>
          </cell>
          <cell r="I344">
            <v>0</v>
          </cell>
          <cell r="J344">
            <v>0</v>
          </cell>
          <cell r="K344">
            <v>0</v>
          </cell>
          <cell r="L344">
            <v>0</v>
          </cell>
          <cell r="M344">
            <v>0</v>
          </cell>
          <cell r="N344">
            <v>0</v>
          </cell>
          <cell r="O344">
            <v>0</v>
          </cell>
          <cell r="P344">
            <v>0</v>
          </cell>
          <cell r="Q344">
            <v>0</v>
          </cell>
          <cell r="R344">
            <v>0</v>
          </cell>
        </row>
        <row r="345">
          <cell r="A345" t="str">
            <v>K3</v>
          </cell>
          <cell r="C345" t="str">
            <v>Patalpų šildymo, apšvietimo, vėdinimo ir eksploatacijos elektros energijos sąnaudos</v>
          </cell>
          <cell r="D345" t="str">
            <v>PASKIRSTOMOSIOS SĄNAUDOS</v>
          </cell>
          <cell r="E345" t="str">
            <v>C2.Elektros energija patalpų eksploatacijai</v>
          </cell>
          <cell r="F345">
            <v>0</v>
          </cell>
          <cell r="G345">
            <v>0</v>
          </cell>
          <cell r="H345">
            <v>0</v>
          </cell>
          <cell r="I345">
            <v>0</v>
          </cell>
          <cell r="J345">
            <v>0</v>
          </cell>
          <cell r="K345">
            <v>0</v>
          </cell>
          <cell r="L345">
            <v>0</v>
          </cell>
          <cell r="M345">
            <v>0</v>
          </cell>
          <cell r="N345">
            <v>0</v>
          </cell>
          <cell r="O345">
            <v>0</v>
          </cell>
          <cell r="P345">
            <v>0</v>
          </cell>
          <cell r="Q345">
            <v>0</v>
          </cell>
          <cell r="R345">
            <v>0</v>
          </cell>
        </row>
        <row r="346">
          <cell r="A346" t="str">
            <v>K3</v>
          </cell>
          <cell r="C346" t="str">
            <v>Patalpų šildymo, apšvietimo, vėdinimo ir eksploatacijos elektros energijos sąnaudos</v>
          </cell>
          <cell r="D346" t="str">
            <v>PASKIRSTOMOSIOS SĄNAUDOS</v>
          </cell>
          <cell r="E346" t="str">
            <v>C2.Elektros energija patalpų eksploatacijai</v>
          </cell>
          <cell r="F346">
            <v>0</v>
          </cell>
          <cell r="G346">
            <v>0</v>
          </cell>
          <cell r="H346">
            <v>0</v>
          </cell>
          <cell r="I346">
            <v>0</v>
          </cell>
          <cell r="J346">
            <v>0</v>
          </cell>
          <cell r="K346">
            <v>0</v>
          </cell>
          <cell r="L346">
            <v>0</v>
          </cell>
          <cell r="M346">
            <v>0</v>
          </cell>
          <cell r="N346">
            <v>0</v>
          </cell>
          <cell r="O346">
            <v>0</v>
          </cell>
          <cell r="P346">
            <v>0</v>
          </cell>
          <cell r="Q346">
            <v>0</v>
          </cell>
          <cell r="R346">
            <v>0</v>
          </cell>
        </row>
        <row r="347">
          <cell r="A347" t="str">
            <v>K3</v>
          </cell>
          <cell r="C347" t="str">
            <v>Patalpų šildymo, apšvietimo, vėdinimo ir eksploatacijos elektros energijos sąnaudos</v>
          </cell>
          <cell r="D347" t="str">
            <v>PASKIRSTOMOSIOS SĄNAUDOS</v>
          </cell>
          <cell r="E347" t="str">
            <v>C2.Elektros energija patalpų eksploatacijai</v>
          </cell>
          <cell r="F347">
            <v>0</v>
          </cell>
          <cell r="G347">
            <v>0</v>
          </cell>
          <cell r="H347">
            <v>0</v>
          </cell>
          <cell r="I347">
            <v>0</v>
          </cell>
          <cell r="J347">
            <v>0</v>
          </cell>
          <cell r="K347">
            <v>0</v>
          </cell>
          <cell r="L347">
            <v>0</v>
          </cell>
          <cell r="M347">
            <v>0</v>
          </cell>
          <cell r="N347">
            <v>0</v>
          </cell>
          <cell r="O347">
            <v>0</v>
          </cell>
          <cell r="P347">
            <v>0</v>
          </cell>
          <cell r="Q347">
            <v>0</v>
          </cell>
          <cell r="R347">
            <v>0</v>
          </cell>
        </row>
        <row r="348">
          <cell r="A348" t="str">
            <v>K3</v>
          </cell>
          <cell r="C348" t="str">
            <v>Patalpų šildymo, apšvietimo, vėdinimo ir eksploatacijos elektros energijos sąnaudos</v>
          </cell>
          <cell r="D348" t="str">
            <v>PASKIRSTOMOSIOS SĄNAUDOS</v>
          </cell>
          <cell r="E348" t="str">
            <v>C2.Elektros energija patalpų eksploatacijai</v>
          </cell>
          <cell r="F348">
            <v>0</v>
          </cell>
          <cell r="G348">
            <v>0</v>
          </cell>
          <cell r="H348">
            <v>0</v>
          </cell>
          <cell r="I348">
            <v>0</v>
          </cell>
          <cell r="J348">
            <v>0</v>
          </cell>
          <cell r="K348">
            <v>0</v>
          </cell>
          <cell r="L348">
            <v>0</v>
          </cell>
          <cell r="M348">
            <v>0</v>
          </cell>
          <cell r="N348">
            <v>0</v>
          </cell>
          <cell r="O348">
            <v>0</v>
          </cell>
          <cell r="P348">
            <v>0</v>
          </cell>
          <cell r="Q348">
            <v>0</v>
          </cell>
          <cell r="R348">
            <v>0</v>
          </cell>
        </row>
        <row r="349">
          <cell r="A349" t="str">
            <v>K3</v>
          </cell>
          <cell r="C349" t="str">
            <v>Elektros energija siurbliams,  orapūtėms, maišyklėms ir kitiems technologiniams įrenginiams</v>
          </cell>
          <cell r="D349" t="str">
            <v>PASKIRSTOMOSIOS SĄNAUDOS</v>
          </cell>
          <cell r="E349" t="str">
            <v>C1.Elektros energija įrenginiams</v>
          </cell>
          <cell r="F349">
            <v>850.3</v>
          </cell>
          <cell r="G349">
            <v>0</v>
          </cell>
          <cell r="H349">
            <v>0</v>
          </cell>
          <cell r="I349">
            <v>0</v>
          </cell>
          <cell r="J349">
            <v>0</v>
          </cell>
          <cell r="K349">
            <v>0</v>
          </cell>
          <cell r="L349">
            <v>0</v>
          </cell>
          <cell r="M349">
            <v>0</v>
          </cell>
          <cell r="N349">
            <v>0</v>
          </cell>
          <cell r="O349">
            <v>0</v>
          </cell>
          <cell r="P349">
            <v>0</v>
          </cell>
          <cell r="Q349">
            <v>850.3</v>
          </cell>
          <cell r="R349">
            <v>0</v>
          </cell>
        </row>
        <row r="350">
          <cell r="A350" t="str">
            <v>K4</v>
          </cell>
          <cell r="C350" t="str">
            <v xml:space="preserve">   Kitų mokesčių sąnaudos</v>
          </cell>
          <cell r="D350" t="str">
            <v>PASKIRSTOMOSIOS SĄNAUDOS</v>
          </cell>
          <cell r="E350" t="str">
            <v>L5.Energetikos įstatyme numatytų mokesčių sąnaudos</v>
          </cell>
          <cell r="F350">
            <v>-1765.9</v>
          </cell>
          <cell r="G350">
            <v>0</v>
          </cell>
          <cell r="H350">
            <v>0</v>
          </cell>
          <cell r="I350">
            <v>0</v>
          </cell>
          <cell r="J350">
            <v>0</v>
          </cell>
          <cell r="K350">
            <v>0</v>
          </cell>
          <cell r="L350">
            <v>0</v>
          </cell>
          <cell r="M350">
            <v>0</v>
          </cell>
          <cell r="N350">
            <v>0</v>
          </cell>
          <cell r="O350">
            <v>0</v>
          </cell>
          <cell r="P350">
            <v>0</v>
          </cell>
          <cell r="Q350">
            <v>0</v>
          </cell>
          <cell r="R350">
            <v>-1765.9</v>
          </cell>
        </row>
        <row r="351">
          <cell r="A351" t="str">
            <v>K4</v>
          </cell>
          <cell r="C351" t="str">
            <v xml:space="preserve">   Kitų mokesčių sąnaudos</v>
          </cell>
          <cell r="D351" t="str">
            <v>PASKIRSTOMOSIOS SĄNAUDOS</v>
          </cell>
          <cell r="E351" t="str">
            <v>L5.Energetikos įstatyme numatytų mokesčių sąnaudos</v>
          </cell>
          <cell r="F351">
            <v>674.48015021411481</v>
          </cell>
          <cell r="G351">
            <v>0</v>
          </cell>
          <cell r="H351">
            <v>0</v>
          </cell>
          <cell r="I351">
            <v>0</v>
          </cell>
          <cell r="J351">
            <v>674.48015021411481</v>
          </cell>
          <cell r="K351">
            <v>0</v>
          </cell>
          <cell r="L351">
            <v>0</v>
          </cell>
          <cell r="M351">
            <v>0</v>
          </cell>
          <cell r="N351">
            <v>0</v>
          </cell>
          <cell r="O351">
            <v>0</v>
          </cell>
          <cell r="P351">
            <v>0</v>
          </cell>
          <cell r="Q351">
            <v>0</v>
          </cell>
          <cell r="R351">
            <v>0</v>
          </cell>
        </row>
        <row r="352">
          <cell r="A352" t="str">
            <v>K4</v>
          </cell>
          <cell r="C352" t="str">
            <v xml:space="preserve">   Kitų mokesčių sąnaudos</v>
          </cell>
          <cell r="D352" t="str">
            <v>PASKIRSTOMOSIOS SĄNAUDOS</v>
          </cell>
          <cell r="E352" t="str">
            <v>L5.Energetikos įstatyme numatytų mokesčių sąnaudos</v>
          </cell>
          <cell r="F352">
            <v>660.59540369975173</v>
          </cell>
          <cell r="G352">
            <v>0</v>
          </cell>
          <cell r="H352">
            <v>0</v>
          </cell>
          <cell r="I352">
            <v>0</v>
          </cell>
          <cell r="J352">
            <v>0</v>
          </cell>
          <cell r="K352">
            <v>660.59540369975173</v>
          </cell>
          <cell r="L352">
            <v>0</v>
          </cell>
          <cell r="M352">
            <v>0</v>
          </cell>
          <cell r="N352">
            <v>0</v>
          </cell>
          <cell r="O352">
            <v>0</v>
          </cell>
          <cell r="P352">
            <v>0</v>
          </cell>
          <cell r="Q352">
            <v>0</v>
          </cell>
          <cell r="R352">
            <v>0</v>
          </cell>
        </row>
        <row r="353">
          <cell r="A353" t="str">
            <v>K4</v>
          </cell>
          <cell r="C353" t="str">
            <v xml:space="preserve">   Kitų mokesčių sąnaudos</v>
          </cell>
          <cell r="D353" t="str">
            <v>PASKIRSTOMOSIOS SĄNAUDOS</v>
          </cell>
          <cell r="E353" t="str">
            <v>L5.Energetikos įstatyme numatytų mokesčių sąnaudos</v>
          </cell>
          <cell r="F353">
            <v>268.9778702739772</v>
          </cell>
          <cell r="G353">
            <v>0</v>
          </cell>
          <cell r="H353">
            <v>0</v>
          </cell>
          <cell r="I353">
            <v>0</v>
          </cell>
          <cell r="J353">
            <v>0</v>
          </cell>
          <cell r="K353">
            <v>0</v>
          </cell>
          <cell r="L353">
            <v>268.9778702739772</v>
          </cell>
          <cell r="M353">
            <v>0</v>
          </cell>
          <cell r="N353">
            <v>0</v>
          </cell>
          <cell r="O353">
            <v>0</v>
          </cell>
          <cell r="P353">
            <v>0</v>
          </cell>
          <cell r="Q353">
            <v>0</v>
          </cell>
          <cell r="R353">
            <v>0</v>
          </cell>
        </row>
        <row r="354">
          <cell r="A354" t="str">
            <v>K4</v>
          </cell>
          <cell r="C354" t="str">
            <v xml:space="preserve">   Kitų mokesčių sąnaudos</v>
          </cell>
          <cell r="D354" t="str">
            <v>PASKIRSTOMOSIOS SĄNAUDOS</v>
          </cell>
          <cell r="E354" t="str">
            <v>L5.Energetikos įstatyme numatytų mokesčių sąnaudos</v>
          </cell>
          <cell r="F354">
            <v>62.795707412734941</v>
          </cell>
          <cell r="G354">
            <v>0</v>
          </cell>
          <cell r="H354">
            <v>0</v>
          </cell>
          <cell r="I354">
            <v>0</v>
          </cell>
          <cell r="J354">
            <v>0</v>
          </cell>
          <cell r="K354">
            <v>0</v>
          </cell>
          <cell r="L354">
            <v>0</v>
          </cell>
          <cell r="M354">
            <v>62.795707412734941</v>
          </cell>
          <cell r="N354">
            <v>0</v>
          </cell>
          <cell r="O354">
            <v>0</v>
          </cell>
          <cell r="P354">
            <v>0</v>
          </cell>
          <cell r="Q354">
            <v>0</v>
          </cell>
          <cell r="R354">
            <v>0</v>
          </cell>
        </row>
        <row r="355">
          <cell r="A355" t="str">
            <v>K4</v>
          </cell>
          <cell r="C355" t="str">
            <v xml:space="preserve">   Kitų mokesčių sąnaudos</v>
          </cell>
          <cell r="D355" t="str">
            <v>PASKIRSTOMOSIOS SĄNAUDOS</v>
          </cell>
          <cell r="E355" t="str">
            <v>L5.Energetikos įstatyme numatytų mokesčių sąnaudos</v>
          </cell>
          <cell r="F355">
            <v>53.169006738372985</v>
          </cell>
          <cell r="G355">
            <v>0</v>
          </cell>
          <cell r="H355">
            <v>0</v>
          </cell>
          <cell r="I355">
            <v>0</v>
          </cell>
          <cell r="J355">
            <v>0</v>
          </cell>
          <cell r="K355">
            <v>0</v>
          </cell>
          <cell r="L355">
            <v>0</v>
          </cell>
          <cell r="M355">
            <v>0</v>
          </cell>
          <cell r="N355">
            <v>53.169006738372985</v>
          </cell>
          <cell r="O355">
            <v>0</v>
          </cell>
          <cell r="P355">
            <v>0</v>
          </cell>
          <cell r="Q355">
            <v>0</v>
          </cell>
          <cell r="R355">
            <v>0</v>
          </cell>
        </row>
        <row r="356">
          <cell r="A356" t="str">
            <v>K4</v>
          </cell>
          <cell r="C356" t="str">
            <v xml:space="preserve">   Kitų mokesčių sąnaudos</v>
          </cell>
          <cell r="D356" t="str">
            <v>PASKIRSTOMOSIOS SĄNAUDOS</v>
          </cell>
          <cell r="E356" t="str">
            <v>L5.Energetikos įstatyme numatytų mokesčių sąnaudos</v>
          </cell>
          <cell r="F356">
            <v>45.88186166104849</v>
          </cell>
          <cell r="G356">
            <v>0</v>
          </cell>
          <cell r="H356">
            <v>0</v>
          </cell>
          <cell r="I356">
            <v>0</v>
          </cell>
          <cell r="J356">
            <v>45.88186166104849</v>
          </cell>
          <cell r="K356">
            <v>0</v>
          </cell>
          <cell r="L356">
            <v>0</v>
          </cell>
          <cell r="M356">
            <v>0</v>
          </cell>
          <cell r="N356">
            <v>0</v>
          </cell>
          <cell r="O356">
            <v>0</v>
          </cell>
          <cell r="P356">
            <v>0</v>
          </cell>
          <cell r="Q356">
            <v>0</v>
          </cell>
          <cell r="R356">
            <v>0</v>
          </cell>
        </row>
        <row r="357">
          <cell r="A357" t="str">
            <v>K4</v>
          </cell>
          <cell r="C357" t="str">
            <v xml:space="preserve">   Kitų mokesčių sąnaudos</v>
          </cell>
          <cell r="D357" t="str">
            <v>PASKIRSTOMOSIOS SĄNAUDOS</v>
          </cell>
          <cell r="E357" t="str">
            <v>L5.Energetikos įstatyme numatytų mokesčių sąnaudos</v>
          </cell>
          <cell r="F357">
            <v>0</v>
          </cell>
          <cell r="G357">
            <v>0</v>
          </cell>
          <cell r="H357">
            <v>0</v>
          </cell>
          <cell r="I357">
            <v>0</v>
          </cell>
          <cell r="J357">
            <v>0</v>
          </cell>
          <cell r="K357">
            <v>0</v>
          </cell>
          <cell r="L357">
            <v>0</v>
          </cell>
          <cell r="M357">
            <v>0</v>
          </cell>
          <cell r="N357">
            <v>0</v>
          </cell>
          <cell r="O357">
            <v>0</v>
          </cell>
          <cell r="P357">
            <v>0</v>
          </cell>
          <cell r="Q357">
            <v>0</v>
          </cell>
          <cell r="R357">
            <v>0</v>
          </cell>
        </row>
        <row r="358">
          <cell r="A358" t="str">
            <v>-</v>
          </cell>
          <cell r="C358" t="str">
            <v>-</v>
          </cell>
          <cell r="D358" t="str">
            <v>PASKIRSTOMOSIOS SĄNAUDOS</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row>
        <row r="359">
          <cell r="A359" t="str">
            <v>-</v>
          </cell>
          <cell r="C359" t="str">
            <v>-</v>
          </cell>
          <cell r="D359" t="str">
            <v>PASKIRSTOMOSIOS SĄNAUDOS</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row>
        <row r="360">
          <cell r="A360" t="str">
            <v>-</v>
          </cell>
          <cell r="C360" t="str">
            <v>-</v>
          </cell>
          <cell r="D360" t="str">
            <v>PASKIRSTOMOSIOS SĄNAUDOS</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row>
        <row r="361">
          <cell r="A361" t="str">
            <v>-</v>
          </cell>
          <cell r="C361" t="str">
            <v>-</v>
          </cell>
          <cell r="D361" t="str">
            <v>PASKIRSTOMOSIOS SĄNAUDOS</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row>
        <row r="362">
          <cell r="A362" t="str">
            <v>-</v>
          </cell>
          <cell r="C362" t="str">
            <v>-</v>
          </cell>
          <cell r="D362" t="str">
            <v>PASKIRSTOMOSIOS SĄNAUDOS</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row>
        <row r="363">
          <cell r="A363" t="str">
            <v>-</v>
          </cell>
          <cell r="C363" t="str">
            <v>-</v>
          </cell>
          <cell r="D363" t="str">
            <v>PASKIRSTOMOSIOS SĄNAUDOS</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row>
        <row r="364">
          <cell r="A364" t="str">
            <v>-</v>
          </cell>
          <cell r="C364" t="str">
            <v>-</v>
          </cell>
          <cell r="D364" t="str">
            <v>PASKIRSTOMOSIOS SĄNAUDOS</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row>
        <row r="365">
          <cell r="A365" t="str">
            <v>-</v>
          </cell>
          <cell r="C365" t="str">
            <v>-</v>
          </cell>
          <cell r="D365" t="str">
            <v>PASKIRSTOMOSIOS SĄNAUDOS</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row>
        <row r="366">
          <cell r="A366" t="str">
            <v>-</v>
          </cell>
          <cell r="C366" t="str">
            <v>-</v>
          </cell>
          <cell r="D366" t="str">
            <v>PASKIRSTOMOSIOS SĄNAUDOS</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row>
        <row r="367">
          <cell r="A367" t="str">
            <v>-</v>
          </cell>
          <cell r="C367" t="str">
            <v>-</v>
          </cell>
          <cell r="D367" t="str">
            <v>PASKIRSTOMOSIOS SĄNAUDOS</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row>
        <row r="368">
          <cell r="A368" t="str">
            <v>-</v>
          </cell>
          <cell r="C368" t="str">
            <v>-</v>
          </cell>
          <cell r="D368" t="str">
            <v>PASKIRSTOMOSIOS SĄNAUDOS</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row>
        <row r="369">
          <cell r="A369" t="str">
            <v>-</v>
          </cell>
          <cell r="C369" t="str">
            <v>-</v>
          </cell>
          <cell r="D369" t="str">
            <v>PASKIRSTOMOSIOS SĄNAUDOS</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row>
        <row r="370">
          <cell r="A370" t="str">
            <v>-</v>
          </cell>
          <cell r="C370" t="str">
            <v>-</v>
          </cell>
          <cell r="D370" t="str">
            <v>PASKIRSTOMOSIOS SĄNAUDOS</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row>
        <row r="371">
          <cell r="A371" t="str">
            <v>-</v>
          </cell>
          <cell r="C371" t="str">
            <v>-</v>
          </cell>
          <cell r="D371" t="str">
            <v>PASKIRSTOMOSIOS SĄNAUDOS</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row>
        <row r="372">
          <cell r="A372" t="str">
            <v>-</v>
          </cell>
          <cell r="C372" t="str">
            <v>-</v>
          </cell>
          <cell r="D372" t="str">
            <v>PASKIRSTOMOSIOS SĄNAUDOS</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row>
        <row r="373">
          <cell r="A373" t="str">
            <v>-</v>
          </cell>
          <cell r="C373" t="str">
            <v>-</v>
          </cell>
          <cell r="D373" t="str">
            <v>PASKIRSTOMOSIOS SĄNAUDOS</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row>
        <row r="374">
          <cell r="A374" t="str">
            <v>-</v>
          </cell>
          <cell r="C374" t="str">
            <v>-</v>
          </cell>
          <cell r="D374" t="str">
            <v>PASKIRSTOMOSIOS SĄNAUDOS</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row>
        <row r="375">
          <cell r="A375" t="str">
            <v>-</v>
          </cell>
          <cell r="C375" t="str">
            <v>-</v>
          </cell>
          <cell r="D375" t="str">
            <v>PASKIRSTOMOSIOS SĄNAUDOS</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row>
        <row r="376">
          <cell r="A376" t="str">
            <v>-</v>
          </cell>
          <cell r="C376" t="str">
            <v>-</v>
          </cell>
          <cell r="D376" t="str">
            <v>PASKIRSTOMOSIOS SĄNAUDOS</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row>
        <row r="377">
          <cell r="A377" t="str">
            <v>-</v>
          </cell>
          <cell r="C377" t="str">
            <v>-</v>
          </cell>
          <cell r="D377" t="str">
            <v>PASKIRSTOMOSIOS SĄNAUDOS</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row>
        <row r="378">
          <cell r="A378" t="str">
            <v>-</v>
          </cell>
          <cell r="C378" t="str">
            <v>-</v>
          </cell>
          <cell r="D378" t="str">
            <v>PASKIRSTOMOSIOS SĄNAUDOS</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row>
        <row r="379">
          <cell r="A379" t="str">
            <v>-</v>
          </cell>
          <cell r="C379" t="str">
            <v>-</v>
          </cell>
          <cell r="D379" t="str">
            <v>PASKIRSTOMOSIOS SĄNAUDOS</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row>
        <row r="380">
          <cell r="A380" t="str">
            <v>-</v>
          </cell>
          <cell r="C380" t="str">
            <v>-</v>
          </cell>
          <cell r="D380" t="str">
            <v>PASKIRSTOMOSIOS SĄNAUDOS</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row>
        <row r="381">
          <cell r="A381" t="str">
            <v>-</v>
          </cell>
          <cell r="C381" t="str">
            <v>-</v>
          </cell>
          <cell r="D381" t="str">
            <v>PASKIRSTOMOSIOS SĄNAUDOS</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row>
        <row r="382">
          <cell r="A382" t="str">
            <v>-</v>
          </cell>
          <cell r="C382" t="str">
            <v>-</v>
          </cell>
          <cell r="D382" t="str">
            <v>PASKIRSTOMOSIOS SĄNAUDOS</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row>
        <row r="383">
          <cell r="A383" t="str">
            <v>-</v>
          </cell>
          <cell r="C383" t="str">
            <v>-</v>
          </cell>
          <cell r="D383" t="str">
            <v>PASKIRSTOMOSIOS SĄNAUDOS</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row>
        <row r="384">
          <cell r="A384" t="str">
            <v>-</v>
          </cell>
          <cell r="C384" t="str">
            <v>-</v>
          </cell>
          <cell r="D384" t="str">
            <v>PASKIRSTOMOSIOS SĄNAUDOS</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row>
        <row r="385">
          <cell r="A385" t="str">
            <v>-</v>
          </cell>
          <cell r="C385" t="str">
            <v>-</v>
          </cell>
          <cell r="D385" t="str">
            <v>PASKIRSTOMOSIOS SĄNAUDOS</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row>
        <row r="386">
          <cell r="A386" t="str">
            <v>-</v>
          </cell>
          <cell r="C386" t="str">
            <v>-</v>
          </cell>
          <cell r="D386" t="str">
            <v>PASKIRSTOMOSIOS SĄNAUDOS</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row>
        <row r="387">
          <cell r="A387" t="str">
            <v>-</v>
          </cell>
          <cell r="C387" t="str">
            <v>-</v>
          </cell>
          <cell r="D387" t="str">
            <v>PASKIRSTOMOSIOS SĄNAUDOS</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row>
        <row r="388">
          <cell r="A388" t="str">
            <v>-</v>
          </cell>
          <cell r="C388" t="str">
            <v>-</v>
          </cell>
          <cell r="D388" t="str">
            <v>PASKIRSTOMOSIOS SĄNAUDOS</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row>
        <row r="389">
          <cell r="A389" t="str">
            <v>-</v>
          </cell>
          <cell r="C389" t="str">
            <v>-</v>
          </cell>
          <cell r="D389" t="str">
            <v>PASKIRSTOMOSIOS SĄNAUDOS</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row>
        <row r="390">
          <cell r="A390" t="str">
            <v>-</v>
          </cell>
          <cell r="C390" t="str">
            <v>-</v>
          </cell>
          <cell r="D390" t="str">
            <v>PASKIRSTOMOSIOS SĄNAUDOS</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row>
        <row r="391">
          <cell r="A391" t="str">
            <v>-</v>
          </cell>
          <cell r="C391" t="str">
            <v>-</v>
          </cell>
          <cell r="D391" t="str">
            <v>PASKIRSTOMOSIOS SĄNAUDOS</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row>
        <row r="392">
          <cell r="A392" t="str">
            <v>-</v>
          </cell>
          <cell r="C392" t="str">
            <v>-</v>
          </cell>
          <cell r="D392" t="str">
            <v>PASKIRSTOMOSIOS SĄNAUDOS</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row>
        <row r="393">
          <cell r="A393" t="str">
            <v>-</v>
          </cell>
          <cell r="C393" t="str">
            <v>-</v>
          </cell>
          <cell r="D393" t="str">
            <v>PASKIRSTOMOSIOS SĄNAUDOS</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row>
        <row r="394">
          <cell r="A394" t="str">
            <v>-</v>
          </cell>
          <cell r="C394" t="str">
            <v>-</v>
          </cell>
          <cell r="D394" t="str">
            <v>PASKIRSTOMOSIOS SĄNAUDOS</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row>
        <row r="395">
          <cell r="A395" t="str">
            <v>-</v>
          </cell>
          <cell r="C395" t="str">
            <v>-</v>
          </cell>
          <cell r="D395" t="str">
            <v>PASKIRSTOMOSIOS SĄNAUDOS</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row>
        <row r="396">
          <cell r="A396" t="str">
            <v>-</v>
          </cell>
          <cell r="C396" t="str">
            <v>-</v>
          </cell>
          <cell r="D396" t="str">
            <v>PASKIRSTOMOSIOS SĄNAUDOS</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row>
        <row r="397">
          <cell r="A397" t="str">
            <v>-</v>
          </cell>
          <cell r="C397" t="str">
            <v>-</v>
          </cell>
          <cell r="D397" t="str">
            <v>PASKIRSTOMOSIOS SĄNAUDOS</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row>
        <row r="398">
          <cell r="A398" t="str">
            <v>-</v>
          </cell>
          <cell r="C398" t="str">
            <v>-</v>
          </cell>
          <cell r="D398" t="str">
            <v>PASKIRSTOMOSIOS SĄNAUDOS</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row>
        <row r="399">
          <cell r="A399" t="str">
            <v>-</v>
          </cell>
          <cell r="C399" t="str">
            <v>-</v>
          </cell>
          <cell r="D399" t="str">
            <v>PASKIRSTOMOSIOS SĄNAUDOS</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row>
        <row r="400">
          <cell r="A400" t="str">
            <v>-</v>
          </cell>
          <cell r="C400" t="str">
            <v>-</v>
          </cell>
          <cell r="D400" t="str">
            <v>PASKIRSTOMOSIOS SĄNAUDOS</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row>
        <row r="401">
          <cell r="A401" t="str">
            <v>-</v>
          </cell>
          <cell r="C401" t="str">
            <v>-</v>
          </cell>
          <cell r="D401" t="str">
            <v>PASKIRSTOMOSIOS SĄNAUDOS</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row>
        <row r="402">
          <cell r="A402" t="str">
            <v>-</v>
          </cell>
          <cell r="C402" t="str">
            <v>-</v>
          </cell>
          <cell r="D402" t="str">
            <v>PASKIRSTOMOSIOS SĄNAUDOS</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row>
        <row r="403">
          <cell r="A403" t="str">
            <v>-</v>
          </cell>
          <cell r="C403" t="str">
            <v>-</v>
          </cell>
          <cell r="D403" t="str">
            <v>PASKIRSTOMOSIOS SĄNAUDOS</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row>
        <row r="404">
          <cell r="A404" t="str">
            <v>-</v>
          </cell>
          <cell r="C404" t="str">
            <v>-</v>
          </cell>
          <cell r="D404" t="str">
            <v>PASKIRSTOMOSIOS SĄNAUDOS</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row>
        <row r="405">
          <cell r="A405" t="str">
            <v>-</v>
          </cell>
          <cell r="C405" t="str">
            <v>-</v>
          </cell>
          <cell r="D405" t="str">
            <v>PASKIRSTOMOSIOS SĄNAUDOS</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row>
        <row r="406">
          <cell r="A406" t="str">
            <v>-</v>
          </cell>
          <cell r="C406" t="str">
            <v>-</v>
          </cell>
          <cell r="D406" t="str">
            <v>PASKIRSTOMOSIOS SĄNAUDOS</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row>
        <row r="407">
          <cell r="A407" t="str">
            <v>-</v>
          </cell>
          <cell r="C407" t="str">
            <v>-</v>
          </cell>
          <cell r="D407" t="str">
            <v>PASKIRSTOMOSIOS SĄNAUDOS</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row>
        <row r="408">
          <cell r="A408" t="str">
            <v>-</v>
          </cell>
          <cell r="C408" t="str">
            <v>-</v>
          </cell>
          <cell r="D408" t="str">
            <v>PASKIRSTOMOSIOS SĄNAUDOS</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row>
        <row r="409">
          <cell r="A409" t="str">
            <v>-</v>
          </cell>
          <cell r="C409" t="str">
            <v>-</v>
          </cell>
          <cell r="D409" t="str">
            <v>PASKIRSTOMOSIOS SĄNAUDOS</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row>
        <row r="410">
          <cell r="A410" t="str">
            <v>-</v>
          </cell>
          <cell r="C410" t="str">
            <v>-</v>
          </cell>
          <cell r="D410" t="str">
            <v>PASKIRSTOMOSIOS SĄNAUDOS</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row>
        <row r="411">
          <cell r="A411" t="str">
            <v>-</v>
          </cell>
          <cell r="C411" t="str">
            <v>-</v>
          </cell>
          <cell r="D411" t="str">
            <v>PASKIRSTOMOSIOS SĄNAUDOS</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row>
        <row r="412">
          <cell r="A412" t="str">
            <v>-</v>
          </cell>
          <cell r="C412" t="str">
            <v>-</v>
          </cell>
          <cell r="D412" t="str">
            <v>PASKIRSTOMOSIOS SĄNAUDOS</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row>
        <row r="413">
          <cell r="A413" t="str">
            <v>-</v>
          </cell>
          <cell r="C413" t="str">
            <v>-</v>
          </cell>
          <cell r="D413" t="str">
            <v>PASKIRSTOMOSIOS SĄNAUDOS</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row>
        <row r="414">
          <cell r="A414" t="str">
            <v>-</v>
          </cell>
          <cell r="C414" t="str">
            <v>-</v>
          </cell>
          <cell r="D414" t="str">
            <v>PASKIRSTOMOSIOS SĄNAUDOS</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row>
        <row r="415">
          <cell r="A415" t="str">
            <v>-</v>
          </cell>
          <cell r="C415" t="str">
            <v>-</v>
          </cell>
          <cell r="D415" t="str">
            <v>PASKIRSTOMOSIOS SĄNAUDOS</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row>
        <row r="416">
          <cell r="A416" t="str">
            <v>-</v>
          </cell>
          <cell r="C416" t="str">
            <v>-</v>
          </cell>
          <cell r="D416" t="str">
            <v>PASKIRSTOMOSIOS SĄNAUDOS</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row>
        <row r="417">
          <cell r="A417" t="str">
            <v>-</v>
          </cell>
          <cell r="C417" t="str">
            <v>-</v>
          </cell>
          <cell r="D417" t="str">
            <v>PASKIRSTOMOSIOS SĄNAUDOS</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row>
        <row r="418">
          <cell r="A418" t="str">
            <v>-</v>
          </cell>
          <cell r="C418" t="str">
            <v>-</v>
          </cell>
          <cell r="D418" t="str">
            <v>PASKIRSTOMOSIOS SĄNAUDOS</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row>
        <row r="419">
          <cell r="A419" t="str">
            <v>-</v>
          </cell>
          <cell r="C419" t="str">
            <v>-</v>
          </cell>
          <cell r="D419" t="str">
            <v>PASKIRSTOMOSIOS SĄNAUDOS</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row>
        <row r="420">
          <cell r="A420" t="str">
            <v>-</v>
          </cell>
          <cell r="C420" t="str">
            <v>-</v>
          </cell>
          <cell r="D420" t="str">
            <v>PASKIRSTOMOSIOS SĄNAUDOS</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row>
        <row r="421">
          <cell r="A421" t="str">
            <v>-</v>
          </cell>
          <cell r="C421" t="str">
            <v>-</v>
          </cell>
          <cell r="D421" t="str">
            <v>PASKIRSTOMOSIOS SĄNAUDOS</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row>
        <row r="422">
          <cell r="A422" t="str">
            <v>-</v>
          </cell>
          <cell r="C422" t="str">
            <v>-</v>
          </cell>
          <cell r="D422" t="str">
            <v>PASKIRSTOMOSIOS SĄNAUDOS</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row>
        <row r="423">
          <cell r="A423" t="str">
            <v>-</v>
          </cell>
          <cell r="C423" t="str">
            <v>-</v>
          </cell>
          <cell r="D423" t="str">
            <v>PASKIRSTOMOSIOS SĄNAUDOS</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row>
        <row r="424">
          <cell r="A424" t="str">
            <v>-</v>
          </cell>
          <cell r="C424" t="str">
            <v>-</v>
          </cell>
          <cell r="D424" t="str">
            <v>PASKIRSTOMOSIOS SĄNAUDOS</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row>
        <row r="425">
          <cell r="A425" t="str">
            <v>-</v>
          </cell>
          <cell r="C425" t="str">
            <v>-</v>
          </cell>
          <cell r="D425" t="str">
            <v>PASKIRSTOMOSIOS SĄNAUDOS</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row>
        <row r="426">
          <cell r="A426" t="str">
            <v>-</v>
          </cell>
          <cell r="C426" t="str">
            <v>-</v>
          </cell>
          <cell r="D426" t="str">
            <v>PASKIRSTOMOSIOS SĄNAUDOS</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row>
        <row r="427">
          <cell r="A427" t="str">
            <v>-</v>
          </cell>
          <cell r="C427" t="str">
            <v>-</v>
          </cell>
          <cell r="D427" t="str">
            <v>PASKIRSTOMOSIOS SĄNAUDOS</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row>
        <row r="428">
          <cell r="A428" t="str">
            <v>-</v>
          </cell>
          <cell r="C428" t="str">
            <v>-</v>
          </cell>
          <cell r="D428" t="str">
            <v>PASKIRSTOMOSIOS SĄNAUDOS</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row>
        <row r="429">
          <cell r="A429" t="str">
            <v>-</v>
          </cell>
          <cell r="C429" t="str">
            <v>-</v>
          </cell>
          <cell r="D429" t="str">
            <v>PASKIRSTOMOSIOS SĄNAUDOS</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row>
        <row r="430">
          <cell r="A430" t="str">
            <v>-</v>
          </cell>
          <cell r="C430" t="str">
            <v>-</v>
          </cell>
          <cell r="D430" t="str">
            <v>PASKIRSTOMOSIOS SĄNAUDOS</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row>
        <row r="431">
          <cell r="A431" t="str">
            <v>-</v>
          </cell>
          <cell r="C431" t="str">
            <v>-</v>
          </cell>
          <cell r="D431" t="str">
            <v>PASKIRSTOMOSIOS SĄNAUDOS</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row>
        <row r="432">
          <cell r="A432" t="str">
            <v>-</v>
          </cell>
          <cell r="C432" t="str">
            <v>-</v>
          </cell>
          <cell r="D432" t="str">
            <v>PASKIRSTOMOSIOS SĄNAUDOS</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row>
        <row r="433">
          <cell r="A433" t="str">
            <v>-</v>
          </cell>
          <cell r="C433" t="str">
            <v>-</v>
          </cell>
          <cell r="D433" t="str">
            <v>PASKIRSTOMOSIOS SĄNAUDOS</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row>
        <row r="434">
          <cell r="A434" t="str">
            <v>-</v>
          </cell>
          <cell r="C434" t="str">
            <v>-</v>
          </cell>
          <cell r="D434" t="str">
            <v>PASKIRSTOMOSIOS SĄNAUDOS</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row>
        <row r="435">
          <cell r="A435" t="str">
            <v>-</v>
          </cell>
          <cell r="C435" t="str">
            <v>-</v>
          </cell>
          <cell r="D435" t="str">
            <v>PASKIRSTOMOSIOS SĄNAUDOS</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row>
        <row r="436">
          <cell r="A436" t="str">
            <v>-</v>
          </cell>
          <cell r="C436" t="str">
            <v>-</v>
          </cell>
          <cell r="D436" t="str">
            <v>PASKIRSTOMOSIOS SĄNAUDOS</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row>
        <row r="437">
          <cell r="A437" t="str">
            <v>-</v>
          </cell>
          <cell r="C437" t="str">
            <v>-</v>
          </cell>
          <cell r="D437" t="str">
            <v>PASKIRSTOMOSIOS SĄNAUDOS</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row>
        <row r="438">
          <cell r="A438" t="str">
            <v>-</v>
          </cell>
          <cell r="C438" t="str">
            <v>-</v>
          </cell>
          <cell r="D438" t="str">
            <v>PASKIRSTOMOSIOS SĄNAUDOS</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row>
        <row r="439">
          <cell r="A439" t="str">
            <v>-</v>
          </cell>
          <cell r="C439" t="str">
            <v>-</v>
          </cell>
          <cell r="D439" t="str">
            <v>PASKIRSTOMOSIOS SĄNAUDOS</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row>
        <row r="440">
          <cell r="A440" t="str">
            <v>-</v>
          </cell>
          <cell r="C440" t="str">
            <v>-</v>
          </cell>
          <cell r="D440" t="str">
            <v>PASKIRSTOMOSIOS SĄNAUDOS</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row>
        <row r="441">
          <cell r="A441" t="str">
            <v>-</v>
          </cell>
          <cell r="C441" t="str">
            <v>-</v>
          </cell>
          <cell r="D441" t="str">
            <v>PASKIRSTOMOSIOS SĄNAUDOS</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row>
        <row r="442">
          <cell r="A442" t="str">
            <v>-</v>
          </cell>
          <cell r="C442" t="str">
            <v>-</v>
          </cell>
          <cell r="D442" t="str">
            <v>PASKIRSTOMOSIOS SĄNAUDOS</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row>
        <row r="443">
          <cell r="A443" t="str">
            <v>-</v>
          </cell>
          <cell r="C443" t="str">
            <v>-</v>
          </cell>
          <cell r="D443" t="str">
            <v>PASKIRSTOMOSIOS SĄNAUDOS</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row>
        <row r="444">
          <cell r="A444" t="str">
            <v>-</v>
          </cell>
          <cell r="C444" t="str">
            <v>-</v>
          </cell>
          <cell r="D444" t="str">
            <v>PASKIRSTOMOSIOS SĄNAUDOS</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row>
        <row r="445">
          <cell r="A445" t="str">
            <v>-</v>
          </cell>
          <cell r="C445" t="str">
            <v>-</v>
          </cell>
          <cell r="D445" t="str">
            <v>PASKIRSTOMOSIOS SĄNAUDOS</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row>
        <row r="446">
          <cell r="A446" t="str">
            <v>-</v>
          </cell>
          <cell r="C446" t="str">
            <v>-</v>
          </cell>
          <cell r="D446" t="str">
            <v>PASKIRSTOMOSIOS SĄNAUDOS</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row>
        <row r="447">
          <cell r="A447" t="str">
            <v>-</v>
          </cell>
          <cell r="C447" t="str">
            <v>-</v>
          </cell>
          <cell r="D447" t="str">
            <v>PASKIRSTOMOSIOS SĄNAUDOS</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row>
        <row r="448">
          <cell r="A448" t="str">
            <v>-</v>
          </cell>
          <cell r="C448" t="str">
            <v>-</v>
          </cell>
          <cell r="D448" t="str">
            <v>PASKIRSTOMOSIOS SĄNAUDOS</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row>
        <row r="449">
          <cell r="A449" t="str">
            <v>-</v>
          </cell>
          <cell r="C449" t="str">
            <v>-</v>
          </cell>
          <cell r="D449" t="str">
            <v>PASKIRSTOMOSIOS SĄNAUDOS</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row>
        <row r="450">
          <cell r="A450" t="str">
            <v>-</v>
          </cell>
          <cell r="C450" t="str">
            <v>-</v>
          </cell>
          <cell r="D450" t="str">
            <v>PASKIRSTOMOSIOS SĄNAUDOS</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row>
        <row r="451">
          <cell r="A451" t="str">
            <v>-</v>
          </cell>
          <cell r="C451" t="str">
            <v>-</v>
          </cell>
          <cell r="D451" t="str">
            <v>PASKIRSTOMOSIOS SĄNAUDOS</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row>
        <row r="452">
          <cell r="A452" t="str">
            <v>-</v>
          </cell>
          <cell r="C452" t="str">
            <v>-</v>
          </cell>
          <cell r="D452" t="str">
            <v>PASKIRSTOMOSIOS SĄNAUDOS</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row>
        <row r="453">
          <cell r="A453" t="str">
            <v>-</v>
          </cell>
          <cell r="C453" t="str">
            <v>-</v>
          </cell>
          <cell r="D453" t="str">
            <v>PASKIRSTOMOSIOS SĄNAUDOS</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row>
        <row r="454">
          <cell r="A454" t="str">
            <v>-</v>
          </cell>
          <cell r="C454" t="str">
            <v>-</v>
          </cell>
          <cell r="D454" t="str">
            <v>PASKIRSTOMOSIOS SĄNAUDOS</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row>
        <row r="455">
          <cell r="A455" t="str">
            <v>-</v>
          </cell>
          <cell r="C455" t="str">
            <v>-</v>
          </cell>
          <cell r="D455" t="str">
            <v>PASKIRSTOMOSIOS SĄNAUDOS</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row>
        <row r="456">
          <cell r="A456" t="str">
            <v>-</v>
          </cell>
          <cell r="C456" t="str">
            <v>-</v>
          </cell>
          <cell r="D456" t="str">
            <v>PASKIRSTOMOSIOS SĄNAUDOS</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row>
        <row r="457">
          <cell r="A457" t="str">
            <v>-</v>
          </cell>
          <cell r="C457" t="str">
            <v>-</v>
          </cell>
          <cell r="D457" t="str">
            <v>PASKIRSTOMOSIOS SĄNAUDOS</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row>
        <row r="458">
          <cell r="A458" t="str">
            <v>-</v>
          </cell>
          <cell r="C458" t="str">
            <v>-</v>
          </cell>
          <cell r="D458" t="str">
            <v>PASKIRSTOMOSIOS SĄNAUDOS</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row>
        <row r="459">
          <cell r="A459" t="str">
            <v>-</v>
          </cell>
          <cell r="C459" t="str">
            <v>-</v>
          </cell>
          <cell r="D459" t="str">
            <v>PASKIRSTOMOSIOS SĄNAUDOS</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row>
        <row r="460">
          <cell r="A460" t="str">
            <v>-</v>
          </cell>
          <cell r="C460" t="str">
            <v>-</v>
          </cell>
          <cell r="D460" t="str">
            <v>PASKIRSTOMOSIOS SĄNAUDOS</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row>
        <row r="461">
          <cell r="A461" t="str">
            <v>-</v>
          </cell>
          <cell r="C461" t="str">
            <v>-</v>
          </cell>
          <cell r="D461" t="str">
            <v>PASKIRSTOMOSIOS SĄNAUDOS</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row>
        <row r="462">
          <cell r="A462" t="str">
            <v>-</v>
          </cell>
          <cell r="C462" t="str">
            <v>-</v>
          </cell>
          <cell r="D462" t="str">
            <v>PASKIRSTOMOSIOS SĄNAUDOS</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row>
        <row r="463">
          <cell r="A463" t="str">
            <v>-</v>
          </cell>
          <cell r="C463" t="str">
            <v>-</v>
          </cell>
          <cell r="D463" t="str">
            <v>PASKIRSTOMOSIOS SĄNAUDOS</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row>
        <row r="464">
          <cell r="A464" t="str">
            <v>-</v>
          </cell>
          <cell r="C464" t="str">
            <v>-</v>
          </cell>
          <cell r="D464" t="str">
            <v>PASKIRSTOMOSIOS SĄNAUDOS</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row>
        <row r="465">
          <cell r="A465" t="str">
            <v>-</v>
          </cell>
          <cell r="C465" t="str">
            <v>-</v>
          </cell>
          <cell r="D465" t="str">
            <v>PASKIRSTOMOSIOS SĄNAUDOS</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row>
        <row r="466">
          <cell r="A466" t="str">
            <v>-</v>
          </cell>
          <cell r="C466" t="str">
            <v>-</v>
          </cell>
          <cell r="D466" t="str">
            <v>PASKIRSTOMOSIOS SĄNAUDOS</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row>
        <row r="467">
          <cell r="A467" t="str">
            <v>-</v>
          </cell>
          <cell r="C467" t="str">
            <v>-</v>
          </cell>
          <cell r="D467" t="str">
            <v>PASKIRSTOMOSIOS SĄNAUDOS</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row>
        <row r="468">
          <cell r="A468" t="str">
            <v>-</v>
          </cell>
          <cell r="C468" t="str">
            <v>-</v>
          </cell>
          <cell r="D468" t="str">
            <v>PASKIRSTOMOSIOS SĄNAUDOS</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row>
        <row r="469">
          <cell r="A469" t="str">
            <v>-</v>
          </cell>
          <cell r="C469" t="str">
            <v>-</v>
          </cell>
          <cell r="D469" t="str">
            <v>PASKIRSTOMOSIOS SĄNAUDOS</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row>
        <row r="470">
          <cell r="A470" t="str">
            <v>-</v>
          </cell>
          <cell r="C470" t="str">
            <v>-</v>
          </cell>
          <cell r="D470" t="str">
            <v>PASKIRSTOMOSIOS SĄNAUDOS</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row>
        <row r="471">
          <cell r="A471" t="str">
            <v>-</v>
          </cell>
          <cell r="C471" t="str">
            <v>-</v>
          </cell>
          <cell r="D471" t="str">
            <v>PASKIRSTOMOSIOS SĄNAUDOS</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row>
        <row r="472">
          <cell r="A472" t="str">
            <v>-</v>
          </cell>
          <cell r="C472" t="str">
            <v>-</v>
          </cell>
          <cell r="D472" t="str">
            <v>PASKIRSTOMOSIOS SĄNAUDOS</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row>
        <row r="473">
          <cell r="A473" t="str">
            <v>-</v>
          </cell>
          <cell r="C473" t="str">
            <v>-</v>
          </cell>
          <cell r="D473" t="str">
            <v>PASKIRSTOMOSIOS SĄNAUDOS</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row>
        <row r="474">
          <cell r="A474" t="str">
            <v>-</v>
          </cell>
          <cell r="C474" t="str">
            <v>-</v>
          </cell>
          <cell r="D474" t="str">
            <v>PASKIRSTOMOSIOS SĄNAUDOS</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row>
        <row r="475">
          <cell r="A475" t="str">
            <v>-</v>
          </cell>
          <cell r="C475" t="str">
            <v>-</v>
          </cell>
          <cell r="D475" t="str">
            <v>PASKIRSTOMOSIOS SĄNAUDOS</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row>
        <row r="476">
          <cell r="A476" t="str">
            <v>-</v>
          </cell>
          <cell r="C476" t="str">
            <v>-</v>
          </cell>
          <cell r="D476" t="str">
            <v>PASKIRSTOMOSIOS SĄNAUDOS</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row>
        <row r="477">
          <cell r="A477" t="str">
            <v>-</v>
          </cell>
          <cell r="C477" t="str">
            <v>-</v>
          </cell>
          <cell r="D477" t="str">
            <v>PASKIRSTOMOSIOS SĄNAUDOS</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row>
        <row r="478">
          <cell r="A478" t="str">
            <v>-</v>
          </cell>
          <cell r="C478" t="str">
            <v>-</v>
          </cell>
          <cell r="D478" t="str">
            <v>PASKIRSTOMOSIOS SĄNAUDOS</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row>
        <row r="479">
          <cell r="A479" t="str">
            <v>-</v>
          </cell>
          <cell r="C479" t="str">
            <v>-</v>
          </cell>
          <cell r="D479" t="str">
            <v>PASKIRSTOMOSIOS SĄNAUDOS</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row>
        <row r="480">
          <cell r="A480" t="str">
            <v>-</v>
          </cell>
          <cell r="C480" t="str">
            <v>-</v>
          </cell>
          <cell r="D480" t="str">
            <v>PASKIRSTOMOSIOS SĄNAUDOS</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row>
        <row r="481">
          <cell r="A481" t="str">
            <v>-</v>
          </cell>
          <cell r="C481" t="str">
            <v>-</v>
          </cell>
          <cell r="D481" t="str">
            <v>PASKIRSTOMOSIOS SĄNAUDOS</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row>
        <row r="482">
          <cell r="A482" t="str">
            <v>-</v>
          </cell>
          <cell r="C482" t="str">
            <v>-</v>
          </cell>
          <cell r="D482" t="str">
            <v>PASKIRSTOMOSIOS SĄNAUDOS</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row>
        <row r="483">
          <cell r="A483" t="str">
            <v>-</v>
          </cell>
          <cell r="C483" t="str">
            <v>-</v>
          </cell>
          <cell r="D483" t="str">
            <v>PASKIRSTOMOSIOS SĄNAUDOS</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row>
        <row r="484">
          <cell r="A484" t="str">
            <v>-</v>
          </cell>
          <cell r="C484" t="str">
            <v>-</v>
          </cell>
          <cell r="D484" t="str">
            <v>PASKIRSTOMOSIOS SĄNAUDOS</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row>
        <row r="485">
          <cell r="A485" t="str">
            <v>-</v>
          </cell>
          <cell r="C485" t="str">
            <v>-</v>
          </cell>
          <cell r="D485" t="str">
            <v>PASKIRSTOMOSIOS SĄNAUDOS</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row>
        <row r="486">
          <cell r="A486" t="str">
            <v>-</v>
          </cell>
          <cell r="C486" t="str">
            <v>-</v>
          </cell>
          <cell r="D486" t="str">
            <v>PASKIRSTOMOSIOS SĄNAUDOS</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row>
        <row r="487">
          <cell r="A487" t="str">
            <v>-</v>
          </cell>
          <cell r="C487" t="str">
            <v>-</v>
          </cell>
          <cell r="D487" t="str">
            <v>PASKIRSTOMOSIOS SĄNAUDOS</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row>
        <row r="488">
          <cell r="A488" t="str">
            <v>-</v>
          </cell>
          <cell r="C488" t="str">
            <v>-</v>
          </cell>
          <cell r="D488" t="str">
            <v>PASKIRSTOMOSIOS SĄNAUDOS</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row>
        <row r="489">
          <cell r="A489" t="str">
            <v>-</v>
          </cell>
          <cell r="C489" t="str">
            <v>-</v>
          </cell>
          <cell r="D489" t="str">
            <v>PASKIRSTOMOSIOS SĄNAUDOS</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row>
        <row r="490">
          <cell r="A490" t="str">
            <v>-</v>
          </cell>
          <cell r="C490" t="str">
            <v>-</v>
          </cell>
          <cell r="D490" t="str">
            <v>PASKIRSTOMOSIOS SĄNAUDOS</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row>
        <row r="491">
          <cell r="A491" t="str">
            <v>-</v>
          </cell>
          <cell r="C491" t="str">
            <v>-</v>
          </cell>
          <cell r="D491" t="str">
            <v>PASKIRSTOMOSIOS SĄNAUDOS</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row>
        <row r="492">
          <cell r="A492" t="str">
            <v>-</v>
          </cell>
          <cell r="C492" t="str">
            <v>-</v>
          </cell>
          <cell r="D492" t="str">
            <v>PASKIRSTOMOSIOS SĄNAUDOS</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row>
        <row r="493">
          <cell r="A493" t="str">
            <v>-</v>
          </cell>
          <cell r="C493" t="str">
            <v>-</v>
          </cell>
          <cell r="D493" t="str">
            <v>PASKIRSTOMOSIOS SĄNAUDOS</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row>
        <row r="494">
          <cell r="A494" t="str">
            <v>-</v>
          </cell>
          <cell r="C494" t="str">
            <v>-</v>
          </cell>
          <cell r="D494" t="str">
            <v>PASKIRSTOMOSIOS SĄNAUDOS</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row>
        <row r="495">
          <cell r="A495" t="str">
            <v>-</v>
          </cell>
          <cell r="C495" t="str">
            <v>-</v>
          </cell>
          <cell r="D495" t="str">
            <v>PASKIRSTOMOSIOS SĄNAUDOS</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row>
        <row r="496">
          <cell r="A496" t="str">
            <v>-</v>
          </cell>
          <cell r="C496" t="str">
            <v>-</v>
          </cell>
          <cell r="D496" t="str">
            <v>PASKIRSTOMOSIOS SĄNAUDOS</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row>
        <row r="497">
          <cell r="A497" t="str">
            <v>-</v>
          </cell>
          <cell r="C497" t="str">
            <v>-</v>
          </cell>
          <cell r="D497" t="str">
            <v>PASKIRSTOMOSIOS SĄNAUDOS</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row>
        <row r="498">
          <cell r="A498" t="str">
            <v>-</v>
          </cell>
          <cell r="C498" t="str">
            <v>-</v>
          </cell>
          <cell r="D498" t="str">
            <v>PASKIRSTOMOSIOS SĄNAUDOS</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row>
        <row r="499">
          <cell r="A499" t="str">
            <v>-</v>
          </cell>
          <cell r="C499" t="str">
            <v>-</v>
          </cell>
          <cell r="D499" t="str">
            <v>PASKIRSTOMOSIOS SĄNAUDOS</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row>
        <row r="500">
          <cell r="A500" t="str">
            <v>-</v>
          </cell>
          <cell r="C500" t="str">
            <v>-</v>
          </cell>
          <cell r="D500" t="str">
            <v>PASKIRSTOMOSIOS SĄNAUDOS</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row>
        <row r="501">
          <cell r="A501" t="str">
            <v>-</v>
          </cell>
          <cell r="C501" t="str">
            <v>-</v>
          </cell>
          <cell r="D501" t="str">
            <v>PASKIRSTOMOSIOS SĄNAUDOS</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row>
        <row r="502">
          <cell r="A502" t="str">
            <v>-</v>
          </cell>
          <cell r="C502" t="str">
            <v>-</v>
          </cell>
          <cell r="D502" t="str">
            <v>PASKIRSTOMOSIOS SĄNAUDOS</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row>
        <row r="503">
          <cell r="A503" t="str">
            <v>-</v>
          </cell>
          <cell r="C503" t="str">
            <v>-</v>
          </cell>
          <cell r="D503" t="str">
            <v>PASKIRSTOMOSIOS SĄNAUDOS</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row>
        <row r="504">
          <cell r="A504" t="str">
            <v>-</v>
          </cell>
          <cell r="C504" t="str">
            <v>-</v>
          </cell>
          <cell r="D504" t="str">
            <v>PASKIRSTOMOSIOS SĄNAUDOS</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row>
        <row r="505">
          <cell r="A505" t="str">
            <v>-</v>
          </cell>
          <cell r="C505" t="str">
            <v>-</v>
          </cell>
          <cell r="D505" t="str">
            <v>PASKIRSTOMOSIOS SĄNAUDOS</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row>
        <row r="506">
          <cell r="A506" t="str">
            <v>-</v>
          </cell>
          <cell r="C506" t="str">
            <v>-</v>
          </cell>
          <cell r="D506" t="str">
            <v>PASKIRSTOMOSIOS SĄNAUDOS</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row>
        <row r="507">
          <cell r="A507" t="str">
            <v>-</v>
          </cell>
          <cell r="C507" t="str">
            <v>-</v>
          </cell>
          <cell r="D507" t="str">
            <v>PASKIRSTOMOSIOS SĄNAUDOS</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row>
        <row r="508">
          <cell r="A508" t="str">
            <v>-</v>
          </cell>
          <cell r="C508" t="str">
            <v>-</v>
          </cell>
          <cell r="D508" t="str">
            <v>PASKIRSTOMOSIOS SĄNAUDOS</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row>
        <row r="509">
          <cell r="A509" t="str">
            <v>-</v>
          </cell>
          <cell r="C509" t="str">
            <v>-</v>
          </cell>
          <cell r="D509" t="str">
            <v>PASKIRSTOMOSIOS SĄNAUDOS</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row>
        <row r="510">
          <cell r="A510" t="str">
            <v>-</v>
          </cell>
          <cell r="C510" t="str">
            <v>-</v>
          </cell>
          <cell r="D510" t="str">
            <v>PASKIRSTOMOSIOS SĄNAUDOS</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row>
        <row r="511">
          <cell r="A511" t="str">
            <v>-</v>
          </cell>
          <cell r="C511" t="str">
            <v>-</v>
          </cell>
          <cell r="D511" t="str">
            <v>PASKIRSTOMOSIOS SĄNAUDOS</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row>
        <row r="512">
          <cell r="A512" t="str">
            <v>-</v>
          </cell>
          <cell r="C512" t="str">
            <v>-</v>
          </cell>
          <cell r="D512" t="str">
            <v>PASKIRSTOMOSIOS SĄNAUDOS</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row>
        <row r="513">
          <cell r="A513" t="str">
            <v>-</v>
          </cell>
          <cell r="C513" t="str">
            <v>-</v>
          </cell>
          <cell r="D513" t="str">
            <v>PASKIRSTOMOSIOS SĄNAUDOS</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row>
        <row r="514">
          <cell r="A514" t="str">
            <v>-</v>
          </cell>
          <cell r="C514" t="str">
            <v>-</v>
          </cell>
          <cell r="D514" t="str">
            <v>PASKIRSTOMOSIOS SĄNAUDOS</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row>
        <row r="515">
          <cell r="A515" t="str">
            <v>-</v>
          </cell>
          <cell r="C515" t="str">
            <v>-</v>
          </cell>
          <cell r="D515" t="str">
            <v>PASKIRSTOMOSIOS SĄNAUDOS</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row>
        <row r="516">
          <cell r="A516" t="str">
            <v>-</v>
          </cell>
          <cell r="C516" t="str">
            <v>-</v>
          </cell>
          <cell r="D516" t="str">
            <v>PASKIRSTOMOSIOS SĄNAUDOS</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row>
        <row r="517">
          <cell r="A517" t="str">
            <v>-</v>
          </cell>
          <cell r="C517" t="str">
            <v>-</v>
          </cell>
          <cell r="D517" t="str">
            <v>PASKIRSTOMOSIOS SĄNAUDOS</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row>
        <row r="518">
          <cell r="A518" t="str">
            <v>-</v>
          </cell>
          <cell r="C518" t="str">
            <v>-</v>
          </cell>
          <cell r="D518" t="str">
            <v>PASKIRSTOMOSIOS SĄNAUDOS</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row>
        <row r="519">
          <cell r="A519" t="str">
            <v>-</v>
          </cell>
          <cell r="C519" t="str">
            <v>-</v>
          </cell>
          <cell r="D519" t="str">
            <v>PASKIRSTOMOSIOS SĄNAUDOS</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row>
        <row r="520">
          <cell r="A520" t="str">
            <v>-</v>
          </cell>
          <cell r="C520" t="str">
            <v>-</v>
          </cell>
          <cell r="D520" t="str">
            <v>PASKIRSTOMOSIOS SĄNAUDOS</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row>
        <row r="521">
          <cell r="A521" t="str">
            <v>-</v>
          </cell>
          <cell r="C521" t="str">
            <v>-</v>
          </cell>
          <cell r="D521" t="str">
            <v>PASKIRSTOMOSIOS SĄNAUDOS</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row>
        <row r="522">
          <cell r="A522" t="str">
            <v>-</v>
          </cell>
          <cell r="C522" t="str">
            <v>-</v>
          </cell>
          <cell r="D522" t="str">
            <v>PASKIRSTOMOSIOS SĄNAUDOS</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row>
        <row r="523">
          <cell r="A523" t="str">
            <v>-</v>
          </cell>
          <cell r="C523" t="str">
            <v>-</v>
          </cell>
          <cell r="D523" t="str">
            <v>PASKIRSTOMOSIOS SĄNAUDOS</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row>
        <row r="524">
          <cell r="A524" t="str">
            <v>-</v>
          </cell>
          <cell r="C524" t="str">
            <v>-</v>
          </cell>
          <cell r="D524" t="str">
            <v>PASKIRSTOMOSIOS SĄNAUDOS</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row>
        <row r="525">
          <cell r="A525" t="str">
            <v>-</v>
          </cell>
          <cell r="C525" t="str">
            <v>-</v>
          </cell>
          <cell r="D525" t="str">
            <v>PASKIRSTOMOSIOS SĄNAUDOS</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row>
        <row r="526">
          <cell r="A526" t="str">
            <v>-</v>
          </cell>
          <cell r="C526" t="str">
            <v>-</v>
          </cell>
          <cell r="D526" t="str">
            <v>PASKIRSTOMOSIOS SĄNAUDOS</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row>
        <row r="527">
          <cell r="A527" t="str">
            <v>-</v>
          </cell>
          <cell r="C527" t="str">
            <v>-</v>
          </cell>
          <cell r="D527" t="str">
            <v>PASKIRSTOMOSIOS SĄNAUDOS</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row>
        <row r="528">
          <cell r="A528" t="str">
            <v>-</v>
          </cell>
          <cell r="C528" t="str">
            <v>-</v>
          </cell>
          <cell r="D528" t="str">
            <v>PASKIRSTOMOSIOS SĄNAUDOS</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row>
        <row r="529">
          <cell r="A529" t="str">
            <v>-</v>
          </cell>
          <cell r="C529" t="str">
            <v>-</v>
          </cell>
          <cell r="D529" t="str">
            <v>PASKIRSTOMOSIOS SĄNAUDOS</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row>
        <row r="530">
          <cell r="A530" t="str">
            <v>-</v>
          </cell>
          <cell r="C530" t="str">
            <v>-</v>
          </cell>
          <cell r="D530" t="str">
            <v>PASKIRSTOMOSIOS SĄNAUDOS</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row>
        <row r="531">
          <cell r="A531" t="str">
            <v>-</v>
          </cell>
          <cell r="C531" t="str">
            <v>-</v>
          </cell>
          <cell r="D531" t="str">
            <v>PASKIRSTOMOSIOS SĄNAUDOS</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row>
        <row r="532">
          <cell r="A532" t="str">
            <v>-</v>
          </cell>
          <cell r="C532" t="str">
            <v>-</v>
          </cell>
          <cell r="D532" t="str">
            <v>PASKIRSTOMOSIOS SĄNAUDOS</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row>
        <row r="533">
          <cell r="A533" t="str">
            <v>-</v>
          </cell>
          <cell r="C533" t="str">
            <v>-</v>
          </cell>
          <cell r="D533" t="str">
            <v>PASKIRSTOMOSIOS SĄNAUDOS</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row>
        <row r="534">
          <cell r="A534" t="str">
            <v>-</v>
          </cell>
          <cell r="C534" t="str">
            <v>-</v>
          </cell>
          <cell r="D534" t="str">
            <v>PASKIRSTOMOSIOS SĄNAUDOS</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row>
        <row r="535">
          <cell r="A535" t="str">
            <v>-</v>
          </cell>
          <cell r="C535" t="str">
            <v>-</v>
          </cell>
          <cell r="D535" t="str">
            <v>PASKIRSTOMOSIOS SĄNAUDOS</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row>
        <row r="536">
          <cell r="A536" t="str">
            <v>-</v>
          </cell>
          <cell r="C536" t="str">
            <v>-</v>
          </cell>
          <cell r="D536" t="str">
            <v>PASKIRSTOMOSIOS SĄNAUDOS</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row>
        <row r="537">
          <cell r="A537" t="str">
            <v>-</v>
          </cell>
          <cell r="C537" t="str">
            <v>-</v>
          </cell>
          <cell r="D537" t="str">
            <v>PASKIRSTOMOSIOS SĄNAUDOS</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row>
        <row r="538">
          <cell r="A538" t="str">
            <v>-</v>
          </cell>
          <cell r="C538" t="str">
            <v>-</v>
          </cell>
          <cell r="D538" t="str">
            <v>PASKIRSTOMOSIOS SĄNAUDOS</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row>
        <row r="539">
          <cell r="A539" t="str">
            <v>-</v>
          </cell>
          <cell r="C539" t="str">
            <v>-</v>
          </cell>
          <cell r="D539" t="str">
            <v>PASKIRSTOMOSIOS SĄNAUDOS</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row>
        <row r="540">
          <cell r="A540" t="str">
            <v>-</v>
          </cell>
          <cell r="C540" t="str">
            <v>-</v>
          </cell>
          <cell r="D540" t="str">
            <v>PASKIRSTOMOSIOS SĄNAUDOS</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row>
        <row r="541">
          <cell r="A541" t="str">
            <v>-</v>
          </cell>
          <cell r="C541" t="str">
            <v>-</v>
          </cell>
          <cell r="D541" t="str">
            <v>PASKIRSTOMOSIOS SĄNAUDOS</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row>
        <row r="542">
          <cell r="A542" t="str">
            <v>-</v>
          </cell>
          <cell r="C542" t="str">
            <v>-</v>
          </cell>
          <cell r="D542" t="str">
            <v>PASKIRSTOMOSIOS SĄNAUDOS</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row>
        <row r="543">
          <cell r="A543" t="str">
            <v>-</v>
          </cell>
          <cell r="C543" t="str">
            <v>-</v>
          </cell>
          <cell r="D543" t="str">
            <v>PASKIRSTOMOSIOS SĄNAUDOS</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row>
        <row r="544">
          <cell r="A544" t="str">
            <v>-</v>
          </cell>
          <cell r="C544" t="str">
            <v>-</v>
          </cell>
          <cell r="D544" t="str">
            <v>PASKIRSTOMOSIOS SĄNAUDOS</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row>
        <row r="545">
          <cell r="A545" t="str">
            <v>-</v>
          </cell>
          <cell r="C545" t="str">
            <v>-</v>
          </cell>
          <cell r="D545" t="str">
            <v>PASKIRSTOMOSIOS SĄNAUDOS</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row>
        <row r="546">
          <cell r="A546" t="str">
            <v>-</v>
          </cell>
          <cell r="C546" t="str">
            <v>-</v>
          </cell>
          <cell r="D546" t="str">
            <v>PASKIRSTOMOSIOS SĄNAUDOS</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row>
        <row r="547">
          <cell r="A547" t="str">
            <v>-</v>
          </cell>
          <cell r="C547" t="str">
            <v>-</v>
          </cell>
          <cell r="D547" t="str">
            <v>PASKIRSTOMOSIOS SĄNAUDOS</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row>
        <row r="548">
          <cell r="A548" t="str">
            <v>-</v>
          </cell>
          <cell r="C548" t="str">
            <v>-</v>
          </cell>
          <cell r="D548" t="str">
            <v>PASKIRSTOMOSIOS SĄNAUDOS</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row>
        <row r="549">
          <cell r="A549" t="str">
            <v>-</v>
          </cell>
          <cell r="C549" t="str">
            <v>-</v>
          </cell>
          <cell r="D549" t="str">
            <v>PASKIRSTOMOSIOS SĄNAUDOS</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row>
        <row r="550">
          <cell r="A550" t="str">
            <v>-</v>
          </cell>
          <cell r="C550" t="str">
            <v>-</v>
          </cell>
          <cell r="D550" t="str">
            <v>PASKIRSTOMOSIOS SĄNAUDOS</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row>
        <row r="551">
          <cell r="A551" t="str">
            <v>-</v>
          </cell>
          <cell r="C551" t="str">
            <v>-</v>
          </cell>
          <cell r="D551" t="str">
            <v>PASKIRSTOMOSIOS SĄNAUDOS</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row>
        <row r="552">
          <cell r="A552" t="str">
            <v>-</v>
          </cell>
          <cell r="C552" t="str">
            <v>-</v>
          </cell>
          <cell r="D552" t="str">
            <v>PASKIRSTOMOSIOS SĄNAUDOS</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row>
        <row r="553">
          <cell r="A553" t="str">
            <v>-</v>
          </cell>
          <cell r="C553" t="str">
            <v>-</v>
          </cell>
          <cell r="D553" t="str">
            <v>PASKIRSTOMOSIOS SĄNAUDOS</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row>
        <row r="554">
          <cell r="A554" t="str">
            <v>-</v>
          </cell>
          <cell r="C554" t="str">
            <v>-</v>
          </cell>
          <cell r="D554" t="str">
            <v>PASKIRSTOMOSIOS SĄNAUDOS</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row>
        <row r="555">
          <cell r="A555" t="str">
            <v>-</v>
          </cell>
          <cell r="C555" t="str">
            <v>-</v>
          </cell>
          <cell r="D555" t="str">
            <v>PASKIRSTOMOSIOS SĄNAUDOS</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row>
        <row r="556">
          <cell r="A556" t="str">
            <v>-</v>
          </cell>
          <cell r="C556" t="str">
            <v>-</v>
          </cell>
          <cell r="D556" t="str">
            <v>PASKIRSTOMOSIOS SĄNAUDOS</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row>
        <row r="557">
          <cell r="A557" t="str">
            <v>-</v>
          </cell>
          <cell r="C557" t="str">
            <v>-</v>
          </cell>
          <cell r="D557" t="str">
            <v>PASKIRSTOMOSIOS SĄNAUDOS</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row>
        <row r="558">
          <cell r="A558" t="str">
            <v>-</v>
          </cell>
          <cell r="C558" t="str">
            <v>-</v>
          </cell>
          <cell r="D558" t="str">
            <v>PASKIRSTOMOSIOS SĄNAUDOS</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row>
        <row r="559">
          <cell r="A559" t="str">
            <v>-</v>
          </cell>
          <cell r="C559" t="str">
            <v>-</v>
          </cell>
          <cell r="D559" t="str">
            <v>PASKIRSTOMOSIOS SĄNAUDOS</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row>
        <row r="560">
          <cell r="A560" t="str">
            <v>-</v>
          </cell>
          <cell r="C560" t="str">
            <v>-</v>
          </cell>
          <cell r="D560" t="str">
            <v>PASKIRSTOMOSIOS SĄNAUDOS</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row>
        <row r="561">
          <cell r="A561" t="str">
            <v>-</v>
          </cell>
          <cell r="C561" t="str">
            <v>-</v>
          </cell>
          <cell r="D561" t="str">
            <v>PASKIRSTOMOSIOS SĄNAUDOS</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row>
        <row r="562">
          <cell r="A562" t="str">
            <v>-</v>
          </cell>
          <cell r="C562" t="str">
            <v>-</v>
          </cell>
          <cell r="D562" t="str">
            <v>PASKIRSTOMOSIOS SĄNAUDOS</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row>
        <row r="563">
          <cell r="A563" t="str">
            <v>-</v>
          </cell>
          <cell r="C563" t="str">
            <v>-</v>
          </cell>
          <cell r="D563" t="str">
            <v>PASKIRSTOMOSIOS SĄNAUDOS</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row>
        <row r="564">
          <cell r="A564" t="str">
            <v>-</v>
          </cell>
          <cell r="C564" t="str">
            <v>-</v>
          </cell>
          <cell r="D564" t="str">
            <v>PASKIRSTOMOSIOS SĄNAUDOS</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row>
        <row r="565">
          <cell r="A565" t="str">
            <v>-</v>
          </cell>
          <cell r="C565" t="str">
            <v>-</v>
          </cell>
          <cell r="D565" t="str">
            <v>PASKIRSTOMOSIOS SĄNAUDOS</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row>
        <row r="566">
          <cell r="A566" t="str">
            <v>-</v>
          </cell>
          <cell r="C566" t="str">
            <v>-</v>
          </cell>
          <cell r="D566" t="str">
            <v>PASKIRSTOMOSIOS SĄNAUDOS</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row>
        <row r="567">
          <cell r="A567" t="str">
            <v>-</v>
          </cell>
          <cell r="C567" t="str">
            <v>-</v>
          </cell>
          <cell r="D567" t="str">
            <v>PASKIRSTOMOSIOS SĄNAUDOS</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row>
        <row r="568">
          <cell r="A568" t="str">
            <v>-</v>
          </cell>
          <cell r="C568" t="str">
            <v>-</v>
          </cell>
          <cell r="D568" t="str">
            <v>PASKIRSTOMOSIOS SĄNAUDOS</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row>
      </sheetData>
      <sheetData sheetId="42">
        <row r="1">
          <cell r="AP1">
            <v>184462.28070425196</v>
          </cell>
        </row>
        <row r="7">
          <cell r="U7">
            <v>624.06787194337198</v>
          </cell>
          <cell r="V7">
            <v>4583.328890318774</v>
          </cell>
          <cell r="W7">
            <v>3570.3947809523816</v>
          </cell>
          <cell r="X7">
            <v>35714.703527356833</v>
          </cell>
          <cell r="Y7">
            <v>67901.356912220042</v>
          </cell>
          <cell r="Z7">
            <v>5740.6246454185748</v>
          </cell>
          <cell r="AA7">
            <v>819.35462706968292</v>
          </cell>
          <cell r="AB7">
            <v>0</v>
          </cell>
          <cell r="AC7">
            <v>0</v>
          </cell>
          <cell r="AD7">
            <v>771.58607847610949</v>
          </cell>
          <cell r="AE7">
            <v>5133.1753321851465</v>
          </cell>
          <cell r="AP7">
            <v>4573.2007042519981</v>
          </cell>
        </row>
        <row r="64">
          <cell r="BL64">
            <v>1942</v>
          </cell>
        </row>
      </sheetData>
      <sheetData sheetId="43">
        <row r="4">
          <cell r="B4" t="str">
            <v>I.Apskaitos veikla</v>
          </cell>
        </row>
        <row r="5">
          <cell r="B5" t="str">
            <v>II.Gavyba</v>
          </cell>
        </row>
        <row r="6">
          <cell r="B6" t="str">
            <v>II.Ruošimas</v>
          </cell>
        </row>
        <row r="7">
          <cell r="B7" t="str">
            <v>II.Pristatymas</v>
          </cell>
        </row>
        <row r="8">
          <cell r="B8" t="str">
            <v>III.Surinkimas</v>
          </cell>
        </row>
        <row r="9">
          <cell r="B9" t="str">
            <v>III.Valymas</v>
          </cell>
        </row>
        <row r="10">
          <cell r="B10" t="str">
            <v>III.Dumblas</v>
          </cell>
        </row>
        <row r="11">
          <cell r="B11" t="str">
            <v>III.Pav.nuotekos</v>
          </cell>
        </row>
        <row r="12">
          <cell r="B12" t="str">
            <v>IV.Kita_reguliuojama</v>
          </cell>
        </row>
        <row r="13">
          <cell r="B13" t="str">
            <v>V.Nereguliuojama</v>
          </cell>
        </row>
        <row r="14">
          <cell r="B14" t="str">
            <v>Netiesioginės sąnaudos</v>
          </cell>
        </row>
        <row r="15">
          <cell r="B15" t="str">
            <v>Bendrosios sąnaudos</v>
          </cell>
        </row>
        <row r="18">
          <cell r="C18" t="str">
            <v>A1.Ilgalaikio turto nusidėvėjimas</v>
          </cell>
          <cell r="E18" t="str">
            <v>Nusidėvėjimo (amortizacijos) sąnaudos</v>
          </cell>
        </row>
        <row r="19">
          <cell r="E19" t="str">
            <v>Trumpalaikio turto (vandens ir nuotekų apskaitos prietaisai) nurašymo sąnaudos</v>
          </cell>
        </row>
        <row r="20">
          <cell r="E20" t="str">
            <v>Remonto medžiagų ir detalių  sąnaudos</v>
          </cell>
        </row>
        <row r="21">
          <cell r="E21" t="str">
            <v>Remonto ir aptarnavimo paslaugų pirkimo sąnaudos</v>
          </cell>
        </row>
        <row r="22">
          <cell r="E22" t="str">
            <v xml:space="preserve">   Metrologinės patikros sąnaudos</v>
          </cell>
        </row>
        <row r="23">
          <cell r="E23" t="str">
            <v xml:space="preserve">   Avarijų šalinimo sąnaudos</v>
          </cell>
        </row>
        <row r="24">
          <cell r="E24" t="str">
            <v xml:space="preserve">Kitos techninio aptarnavimo ir patikros (kėlimo mechanizmų, energetikos įrenginių) paslaugos </v>
          </cell>
        </row>
        <row r="25">
          <cell r="C25" t="str">
            <v>B1.Darbo užmokestis</v>
          </cell>
          <cell r="E25" t="str">
            <v xml:space="preserve">   Darbo užmokesčio sąnaudos</v>
          </cell>
        </row>
        <row r="26">
          <cell r="E26" t="str">
            <v xml:space="preserve">   Darbdavio įmokų VSDFV ir kitų darbdavio įmokų VSDFV sąnaudos</v>
          </cell>
        </row>
        <row r="27">
          <cell r="E27" t="str">
            <v xml:space="preserve">   Darbo saugos sąnaudos</v>
          </cell>
        </row>
        <row r="28">
          <cell r="E28" t="str">
            <v xml:space="preserve">   Kitos personalo sąnaudos</v>
          </cell>
        </row>
        <row r="30">
          <cell r="E30" t="str">
            <v>Elektros energija siurbliams,  orapūtėms, maišyklėms ir kitiems technologiniams įrenginiams</v>
          </cell>
        </row>
        <row r="31">
          <cell r="E31" t="str">
            <v>Patalpų šildymo, apšvietimo, vėdinimo ir eksploatacijos elektros energijos sąnaudos</v>
          </cell>
        </row>
        <row r="32">
          <cell r="E32" t="str">
            <v>Šilumos energijos patalpų šildymui sąnaudos</v>
          </cell>
        </row>
        <row r="33">
          <cell r="E33" t="str">
            <v>Technologinių medžiagų sąnaudos</v>
          </cell>
        </row>
        <row r="34">
          <cell r="E34" t="str">
            <v>Technologinio kuro sąnaudos</v>
          </cell>
        </row>
        <row r="35">
          <cell r="E35" t="str">
            <v xml:space="preserve">Kuras mašinoms ir gamybiniam transportui (asenizacijos transporto priemonėms, transportui dumblui, vandeniui vežti, autobusams žmonėms vežti) </v>
          </cell>
        </row>
        <row r="36">
          <cell r="E36" t="str">
            <v>Kuras lengviesiems automobiliams</v>
          </cell>
        </row>
        <row r="37">
          <cell r="E37" t="str">
            <v xml:space="preserve">   Transporto paslaugų pirkimo sąnaudos</v>
          </cell>
        </row>
        <row r="38">
          <cell r="E38" t="str">
            <v xml:space="preserve">   Laboratorinių tyrimų pirkimo sąnaudos</v>
          </cell>
        </row>
        <row r="39">
          <cell r="E39" t="str">
            <v>Draudimo sąnaudos</v>
          </cell>
        </row>
        <row r="40">
          <cell r="E40" t="str">
            <v xml:space="preserve">   Banko paslaugų (komisinių) sąnaudos			</v>
          </cell>
        </row>
        <row r="41">
          <cell r="E41" t="str">
            <v xml:space="preserve">   Ryšių paslaugų sąnaudos			</v>
          </cell>
        </row>
        <row r="42">
          <cell r="E42" t="str">
            <v xml:space="preserve">   Teisinių paslaugų pirkimo sąnaudos</v>
          </cell>
        </row>
        <row r="43">
          <cell r="E43" t="str">
            <v xml:space="preserve">   Įmokų administravimo paslaugų sąnaudos</v>
          </cell>
        </row>
        <row r="44">
          <cell r="E44" t="str">
            <v>Kitų paslaugų   pirkimo sąnaudos</v>
          </cell>
        </row>
        <row r="45">
          <cell r="E45" t="str">
            <v xml:space="preserve">   Patalpų priežiūros paslaugų pirkimo sąnaudos</v>
          </cell>
        </row>
        <row r="46">
          <cell r="E46" t="str">
            <v xml:space="preserve">   Org. inventoriaus aptarnavimo, remonto paslaugų pirkimo sąnaudos		</v>
          </cell>
        </row>
        <row r="48">
          <cell r="E48" t="str">
            <v xml:space="preserve">   Konsultacinių paslaugų pirkimo sąnaudos			</v>
          </cell>
        </row>
        <row r="49">
          <cell r="E49" t="str">
            <v xml:space="preserve">   Apskaitos ir audito paslaugų pirkimo sąnaudos</v>
          </cell>
        </row>
        <row r="50">
          <cell r="E50" t="str">
            <v>Geriamojo vandens įsigijimo sąnaudos</v>
          </cell>
        </row>
        <row r="51">
          <cell r="E51" t="str">
            <v>Nuotekų tvarkymo paslaugų pirkimo sąnaudos</v>
          </cell>
        </row>
        <row r="52">
          <cell r="E52" t="str">
            <v xml:space="preserve">  Kanceliarinės sąnaudos			</v>
          </cell>
        </row>
        <row r="54">
          <cell r="E54" t="str">
            <v xml:space="preserve">   Vartotojų informavimo paslaugų pirkimo sąnaudos</v>
          </cell>
        </row>
        <row r="55">
          <cell r="E55" t="str">
            <v>Rinkodaros ir pardavimų sąnaudos</v>
          </cell>
        </row>
        <row r="56">
          <cell r="E56" t="str">
            <v xml:space="preserve">   Kitos administravimo sąnaudos.</v>
          </cell>
        </row>
        <row r="57">
          <cell r="E57" t="str">
            <v xml:space="preserve">   Pašto, pasiuntinių paslaugų sąnaudos			</v>
          </cell>
        </row>
        <row r="58">
          <cell r="E58" t="str">
            <v xml:space="preserve">   Profesinės literatūros, spaudos sąnaudos			</v>
          </cell>
        </row>
        <row r="59">
          <cell r="E59" t="str">
            <v xml:space="preserve">   Žyminio mokesčio sąnaudos			</v>
          </cell>
        </row>
        <row r="60">
          <cell r="E60" t="str">
            <v xml:space="preserve">   Turto nuomos sąnaudos</v>
          </cell>
        </row>
        <row r="61">
          <cell r="E61" t="str">
            <v>Kitos pastoviosios sąnaudos</v>
          </cell>
        </row>
        <row r="62">
          <cell r="E62" t="str">
            <v>Kitos kintamosios sąnaudos</v>
          </cell>
        </row>
        <row r="63">
          <cell r="E63" t="str">
            <v xml:space="preserve">   Kitos finansinės sąnaudos</v>
          </cell>
        </row>
        <row r="64">
          <cell r="E64" t="str">
            <v xml:space="preserve">   Mokesčio už valstybinius gamtos išteklius sąnaudos</v>
          </cell>
        </row>
        <row r="65">
          <cell r="E65" t="str">
            <v xml:space="preserve">   Mokesčio už taršą sąnaudos</v>
          </cell>
        </row>
        <row r="66">
          <cell r="E66" t="str">
            <v xml:space="preserve">   Nekilnojamojo turto mokesčio sąnaudos</v>
          </cell>
        </row>
        <row r="67">
          <cell r="E67" t="str">
            <v xml:space="preserve">   Žemės nuomos mokesčio sąnaudos</v>
          </cell>
        </row>
        <row r="68">
          <cell r="E68" t="str">
            <v xml:space="preserve">   Kitų mokesčių sąnaudos</v>
          </cell>
        </row>
        <row r="70">
          <cell r="C70" t="str">
            <v>NEP1.Abejotinos ir beviltiškos skolos</v>
          </cell>
        </row>
        <row r="71">
          <cell r="C71" t="str">
            <v>NEP2.Baudos ir delspinigiai</v>
          </cell>
        </row>
        <row r="72">
          <cell r="C72" t="str">
            <v>NEP3.Parama, labdara, švietimas, papildomas draudimas</v>
          </cell>
        </row>
        <row r="73">
          <cell r="C73" t="str">
            <v>NEP4.Tantjemų išmokos</v>
          </cell>
        </row>
        <row r="74">
          <cell r="C74" t="str">
            <v>NEP5.Narystės, stojamosios įmokos</v>
          </cell>
        </row>
        <row r="75">
          <cell r="C75" t="str">
            <v>NEP6.Reprezentacija</v>
          </cell>
        </row>
        <row r="76">
          <cell r="C76" t="str">
            <v>NEP7.Reklama, rinkodara, viešųjų ryšių, konsultacijų, tyrimų sąnaudos</v>
          </cell>
        </row>
        <row r="77">
          <cell r="C77" t="str">
            <v>NEP8.Komandiruočių, personalo vystymo</v>
          </cell>
        </row>
        <row r="78">
          <cell r="C78" t="str">
            <v>NEP9.Išmokų sąnaudos</v>
          </cell>
        </row>
        <row r="79">
          <cell r="C79" t="str">
            <v>NEP10.Mokymų  dalyvių  maitinimo,  konkursų,  parodų,  įvairių  renginių organizavimo,  dovanų  pirkimo,  žalos  atlyginimo, vartotojų patirtų nuostolių atlyginimas, pelno mokesčio, mokesčių nuo dividendų, sporto salių ir kaimo turizmo paslaugų sąnaudos</v>
          </cell>
        </row>
        <row r="80">
          <cell r="C80" t="str">
            <v>NEP11.Sąnaudos įmonės įvaizdžio kūrimui, salių nuomos, svečių maitinimo ir pan. sąnaudos</v>
          </cell>
        </row>
        <row r="81">
          <cell r="C81" t="str">
            <v>NEP12.Nenaudojamo, likviduoto, nurašyto, esančio atsargose, išnuomoto, panaudos teise perduoto kitam ūkio subjektui ilgalaikio turto sąnaudos, išsinuomoto, neatlygintinai gauto, panaudos teisėmis disponuojamo turto nusidėvėjimo sąnaudos</v>
          </cell>
        </row>
        <row r="82">
          <cell r="C82" t="str">
            <v>NEP13.Nebaigtos statybos turto sąnaudos</v>
          </cell>
        </row>
        <row r="90">
          <cell r="C90" t="str">
            <v>NEP21.Palūkanos</v>
          </cell>
        </row>
        <row r="91">
          <cell r="C91" t="str">
            <v>NEP22.Finansinės sąnaudos</v>
          </cell>
        </row>
        <row r="92">
          <cell r="C92" t="str">
            <v>NEP23.Valiutų kursų įtaka</v>
          </cell>
        </row>
        <row r="93">
          <cell r="C93" t="str">
            <v>NEP24.Kitos finansinės sąnaudos</v>
          </cell>
        </row>
        <row r="94">
          <cell r="C94" t="str">
            <v>NEP25.Kitos nepaskirstomos sąnaudos</v>
          </cell>
        </row>
      </sheetData>
      <sheetData sheetId="44">
        <row r="105">
          <cell r="A105">
            <v>600301</v>
          </cell>
          <cell r="I105">
            <v>8442.0400000000009</v>
          </cell>
        </row>
        <row r="106">
          <cell r="A106">
            <v>600302</v>
          </cell>
          <cell r="I106">
            <v>5469.68</v>
          </cell>
        </row>
        <row r="107">
          <cell r="A107">
            <v>600303</v>
          </cell>
          <cell r="I107">
            <v>33494.19</v>
          </cell>
        </row>
        <row r="108">
          <cell r="A108">
            <v>600304</v>
          </cell>
          <cell r="I108">
            <v>67380.509999999995</v>
          </cell>
        </row>
        <row r="109">
          <cell r="A109">
            <v>600305</v>
          </cell>
          <cell r="I109">
            <v>5995.3</v>
          </cell>
        </row>
        <row r="110">
          <cell r="A110">
            <v>600306</v>
          </cell>
          <cell r="I110">
            <v>1480.65</v>
          </cell>
        </row>
        <row r="111">
          <cell r="A111">
            <v>600311</v>
          </cell>
          <cell r="I111">
            <v>-0.25</v>
          </cell>
        </row>
        <row r="112">
          <cell r="A112">
            <v>600312</v>
          </cell>
          <cell r="I112">
            <v>165.29</v>
          </cell>
        </row>
        <row r="113">
          <cell r="A113">
            <v>600313</v>
          </cell>
          <cell r="I113">
            <v>-2.52</v>
          </cell>
        </row>
        <row r="114">
          <cell r="A114">
            <v>600314</v>
          </cell>
          <cell r="I114">
            <v>2595.9699999999998</v>
          </cell>
        </row>
        <row r="115">
          <cell r="A115">
            <v>600321</v>
          </cell>
          <cell r="I115">
            <v>5891.98</v>
          </cell>
        </row>
        <row r="116">
          <cell r="A116">
            <v>600322</v>
          </cell>
          <cell r="I116">
            <v>5904.28</v>
          </cell>
        </row>
        <row r="117">
          <cell r="A117">
            <v>600323</v>
          </cell>
          <cell r="I117">
            <v>32907.629999999997</v>
          </cell>
        </row>
        <row r="118">
          <cell r="A118">
            <v>600324</v>
          </cell>
          <cell r="I118">
            <v>40785.230000000003</v>
          </cell>
        </row>
        <row r="119">
          <cell r="A119">
            <v>600325</v>
          </cell>
          <cell r="I119">
            <v>38879.67</v>
          </cell>
        </row>
        <row r="120">
          <cell r="A120">
            <v>600326</v>
          </cell>
          <cell r="I120">
            <v>10154.67</v>
          </cell>
        </row>
        <row r="121">
          <cell r="A121">
            <v>600327</v>
          </cell>
          <cell r="I121">
            <v>26695.24</v>
          </cell>
        </row>
        <row r="122">
          <cell r="A122">
            <v>600331</v>
          </cell>
          <cell r="I122">
            <v>94.76</v>
          </cell>
        </row>
        <row r="123">
          <cell r="A123">
            <v>600332</v>
          </cell>
          <cell r="I123">
            <v>98.47</v>
          </cell>
        </row>
        <row r="124">
          <cell r="A124">
            <v>600333</v>
          </cell>
          <cell r="I124">
            <v>540.65</v>
          </cell>
        </row>
        <row r="125">
          <cell r="A125">
            <v>600334</v>
          </cell>
          <cell r="I125">
            <v>669.69</v>
          </cell>
        </row>
        <row r="126">
          <cell r="A126">
            <v>600335</v>
          </cell>
          <cell r="I126">
            <v>648.08000000000004</v>
          </cell>
        </row>
        <row r="127">
          <cell r="A127">
            <v>600336</v>
          </cell>
          <cell r="I127">
            <v>172.37</v>
          </cell>
        </row>
        <row r="128">
          <cell r="A128">
            <v>600337</v>
          </cell>
          <cell r="I128">
            <v>472.52</v>
          </cell>
        </row>
        <row r="129">
          <cell r="A129">
            <v>600341</v>
          </cell>
          <cell r="I129">
            <v>5741.68</v>
          </cell>
        </row>
        <row r="130">
          <cell r="A130">
            <v>600342</v>
          </cell>
          <cell r="I130">
            <v>2589.92</v>
          </cell>
        </row>
        <row r="131">
          <cell r="A131">
            <v>600343</v>
          </cell>
          <cell r="I131">
            <v>11527.45</v>
          </cell>
        </row>
        <row r="132">
          <cell r="A132">
            <v>600344</v>
          </cell>
          <cell r="I132">
            <v>7640.99</v>
          </cell>
        </row>
        <row r="133">
          <cell r="A133">
            <v>600345</v>
          </cell>
          <cell r="I133">
            <v>2860.66</v>
          </cell>
        </row>
        <row r="134">
          <cell r="A134">
            <v>600346</v>
          </cell>
          <cell r="I134">
            <v>833.39</v>
          </cell>
        </row>
        <row r="135">
          <cell r="A135">
            <v>6003502</v>
          </cell>
          <cell r="I135">
            <v>2804.97</v>
          </cell>
        </row>
        <row r="136">
          <cell r="A136">
            <v>6003504</v>
          </cell>
          <cell r="I136">
            <v>6168.8</v>
          </cell>
        </row>
        <row r="137">
          <cell r="A137">
            <v>6003505</v>
          </cell>
          <cell r="I137">
            <v>7427.06</v>
          </cell>
        </row>
        <row r="138">
          <cell r="A138">
            <v>6003506</v>
          </cell>
          <cell r="I138">
            <v>958.12</v>
          </cell>
        </row>
        <row r="139">
          <cell r="A139">
            <v>6003513</v>
          </cell>
          <cell r="I139">
            <v>13789.44</v>
          </cell>
        </row>
        <row r="140">
          <cell r="A140">
            <v>6003515</v>
          </cell>
          <cell r="I140">
            <v>5878.34</v>
          </cell>
        </row>
        <row r="141">
          <cell r="A141">
            <v>6003516</v>
          </cell>
          <cell r="I141">
            <v>79.62</v>
          </cell>
        </row>
        <row r="142">
          <cell r="A142">
            <v>6003517</v>
          </cell>
          <cell r="I142">
            <v>191.38</v>
          </cell>
        </row>
        <row r="143">
          <cell r="A143">
            <v>6003524</v>
          </cell>
          <cell r="I143">
            <v>1108.25</v>
          </cell>
        </row>
        <row r="144">
          <cell r="A144">
            <v>6003525</v>
          </cell>
          <cell r="I144">
            <v>488.78</v>
          </cell>
        </row>
        <row r="145">
          <cell r="A145">
            <v>6003526</v>
          </cell>
          <cell r="I145">
            <v>1141.6199999999999</v>
          </cell>
        </row>
        <row r="146">
          <cell r="A146">
            <v>6003527</v>
          </cell>
          <cell r="I146">
            <v>369.58</v>
          </cell>
        </row>
        <row r="147">
          <cell r="A147">
            <v>6003597</v>
          </cell>
          <cell r="I147">
            <v>22.17</v>
          </cell>
        </row>
        <row r="148">
          <cell r="A148">
            <v>600361</v>
          </cell>
          <cell r="I148">
            <v>32233.48</v>
          </cell>
        </row>
        <row r="149">
          <cell r="A149">
            <v>600362</v>
          </cell>
          <cell r="I149">
            <v>3425.78</v>
          </cell>
        </row>
        <row r="150">
          <cell r="A150">
            <v>600363</v>
          </cell>
          <cell r="I150">
            <v>1097.8599999999999</v>
          </cell>
        </row>
        <row r="151">
          <cell r="A151">
            <v>600364</v>
          </cell>
          <cell r="I151">
            <v>17678.310000000001</v>
          </cell>
        </row>
        <row r="152">
          <cell r="A152">
            <v>600365</v>
          </cell>
          <cell r="I152">
            <v>49941.27</v>
          </cell>
        </row>
        <row r="153">
          <cell r="A153">
            <v>600366</v>
          </cell>
          <cell r="I153">
            <v>1159.67</v>
          </cell>
        </row>
        <row r="154">
          <cell r="A154">
            <v>600384</v>
          </cell>
          <cell r="I154">
            <v>5753.65</v>
          </cell>
        </row>
        <row r="155">
          <cell r="A155">
            <v>600386</v>
          </cell>
          <cell r="I155">
            <v>60.5</v>
          </cell>
        </row>
        <row r="156">
          <cell r="A156">
            <v>600390</v>
          </cell>
          <cell r="I156">
            <v>8.16</v>
          </cell>
        </row>
        <row r="157">
          <cell r="A157">
            <v>600391</v>
          </cell>
          <cell r="I157">
            <v>34505.24</v>
          </cell>
        </row>
        <row r="158">
          <cell r="A158">
            <v>600393</v>
          </cell>
          <cell r="I158">
            <v>-4.03</v>
          </cell>
        </row>
        <row r="159">
          <cell r="A159">
            <v>600394</v>
          </cell>
          <cell r="I159">
            <v>4635.6099999999997</v>
          </cell>
        </row>
        <row r="160">
          <cell r="A160">
            <v>600395</v>
          </cell>
          <cell r="I160">
            <v>294.89999999999998</v>
          </cell>
        </row>
        <row r="161">
          <cell r="A161">
            <v>600396</v>
          </cell>
          <cell r="I161">
            <v>410</v>
          </cell>
        </row>
        <row r="162">
          <cell r="A162">
            <v>60040</v>
          </cell>
          <cell r="I162">
            <v>7470.95</v>
          </cell>
        </row>
        <row r="163">
          <cell r="A163">
            <v>60041</v>
          </cell>
          <cell r="I163">
            <v>3259.57</v>
          </cell>
        </row>
        <row r="164">
          <cell r="A164">
            <v>600421</v>
          </cell>
          <cell r="I164">
            <v>34801.449999999997</v>
          </cell>
        </row>
        <row r="165">
          <cell r="A165">
            <v>600431</v>
          </cell>
          <cell r="I165">
            <v>1081.72</v>
          </cell>
        </row>
        <row r="166">
          <cell r="A166">
            <v>60044</v>
          </cell>
          <cell r="I166">
            <v>18349.59</v>
          </cell>
        </row>
        <row r="167">
          <cell r="A167">
            <v>600451</v>
          </cell>
          <cell r="I167">
            <v>881.4</v>
          </cell>
        </row>
        <row r="168">
          <cell r="A168">
            <v>600452</v>
          </cell>
          <cell r="I168">
            <v>4068.63</v>
          </cell>
        </row>
        <row r="169">
          <cell r="A169">
            <v>600453</v>
          </cell>
          <cell r="I169">
            <v>150.12</v>
          </cell>
        </row>
        <row r="170">
          <cell r="A170">
            <v>600454</v>
          </cell>
          <cell r="I170">
            <v>886.09</v>
          </cell>
        </row>
        <row r="171">
          <cell r="A171">
            <v>60046</v>
          </cell>
          <cell r="I171">
            <v>805.36</v>
          </cell>
        </row>
        <row r="172">
          <cell r="A172">
            <v>60047</v>
          </cell>
          <cell r="I172">
            <v>850.3</v>
          </cell>
        </row>
        <row r="173">
          <cell r="A173">
            <v>60048</v>
          </cell>
          <cell r="I173">
            <v>6481.26</v>
          </cell>
        </row>
        <row r="174">
          <cell r="A174">
            <v>620101</v>
          </cell>
          <cell r="I174">
            <v>767.7</v>
          </cell>
        </row>
        <row r="175">
          <cell r="A175">
            <v>6202</v>
          </cell>
          <cell r="I175">
            <v>16081.34</v>
          </cell>
        </row>
        <row r="176">
          <cell r="A176">
            <v>620301</v>
          </cell>
          <cell r="I176">
            <v>23009.75</v>
          </cell>
        </row>
        <row r="177">
          <cell r="A177">
            <v>620311</v>
          </cell>
          <cell r="I177">
            <v>400.81</v>
          </cell>
        </row>
        <row r="178">
          <cell r="A178">
            <v>62042</v>
          </cell>
          <cell r="I178">
            <v>1302.96</v>
          </cell>
        </row>
        <row r="179">
          <cell r="A179">
            <v>62043</v>
          </cell>
          <cell r="I179">
            <v>29</v>
          </cell>
        </row>
        <row r="180">
          <cell r="A180">
            <v>62044</v>
          </cell>
          <cell r="I180">
            <v>4740.21</v>
          </cell>
        </row>
        <row r="181">
          <cell r="A181">
            <v>62046</v>
          </cell>
          <cell r="I181">
            <v>79.599999999999994</v>
          </cell>
        </row>
        <row r="182">
          <cell r="A182">
            <v>62048</v>
          </cell>
          <cell r="I182">
            <v>23.02</v>
          </cell>
        </row>
        <row r="183">
          <cell r="A183">
            <v>6205</v>
          </cell>
          <cell r="I183">
            <v>2867.1</v>
          </cell>
        </row>
        <row r="184">
          <cell r="A184">
            <v>6206</v>
          </cell>
          <cell r="I184">
            <v>24.4</v>
          </cell>
        </row>
        <row r="185">
          <cell r="A185">
            <v>63011</v>
          </cell>
          <cell r="I185">
            <v>482.8</v>
          </cell>
        </row>
        <row r="186">
          <cell r="A186">
            <v>63021</v>
          </cell>
          <cell r="I186">
            <v>927.3</v>
          </cell>
        </row>
        <row r="187">
          <cell r="A187">
            <v>63022</v>
          </cell>
          <cell r="I187">
            <v>1362.96</v>
          </cell>
        </row>
        <row r="188">
          <cell r="A188">
            <v>63023</v>
          </cell>
          <cell r="I188">
            <v>2240.02</v>
          </cell>
        </row>
        <row r="189">
          <cell r="A189">
            <v>63024</v>
          </cell>
          <cell r="I189">
            <v>1343.65</v>
          </cell>
        </row>
        <row r="190">
          <cell r="A190">
            <v>63025</v>
          </cell>
          <cell r="I190">
            <v>3065.29</v>
          </cell>
        </row>
        <row r="191">
          <cell r="A191">
            <v>63026</v>
          </cell>
          <cell r="I191">
            <v>1574.4</v>
          </cell>
        </row>
        <row r="192">
          <cell r="A192">
            <v>63027</v>
          </cell>
          <cell r="I192">
            <v>960</v>
          </cell>
        </row>
        <row r="193">
          <cell r="A193">
            <v>63028</v>
          </cell>
          <cell r="I193">
            <v>807.72</v>
          </cell>
        </row>
        <row r="194">
          <cell r="A194">
            <v>6303</v>
          </cell>
          <cell r="I194">
            <v>893.52</v>
          </cell>
        </row>
        <row r="195">
          <cell r="A195">
            <v>630401</v>
          </cell>
          <cell r="I195">
            <v>131997.79999999999</v>
          </cell>
        </row>
        <row r="196">
          <cell r="A196">
            <v>630402</v>
          </cell>
          <cell r="I196">
            <v>-1998.99</v>
          </cell>
        </row>
        <row r="197">
          <cell r="A197">
            <v>630411</v>
          </cell>
          <cell r="I197">
            <v>2695.63</v>
          </cell>
        </row>
        <row r="198">
          <cell r="A198">
            <v>630412</v>
          </cell>
          <cell r="I198">
            <v>-413.91</v>
          </cell>
        </row>
        <row r="199">
          <cell r="A199">
            <v>630441</v>
          </cell>
          <cell r="I199">
            <v>10150.17</v>
          </cell>
        </row>
        <row r="200">
          <cell r="A200">
            <v>63061</v>
          </cell>
          <cell r="I200">
            <v>2259.73</v>
          </cell>
        </row>
        <row r="201">
          <cell r="A201">
            <v>63069</v>
          </cell>
          <cell r="I201">
            <v>0</v>
          </cell>
        </row>
        <row r="202">
          <cell r="A202">
            <v>63071</v>
          </cell>
          <cell r="I202">
            <v>452.88</v>
          </cell>
        </row>
        <row r="203">
          <cell r="A203">
            <v>63080</v>
          </cell>
          <cell r="I203">
            <v>336</v>
          </cell>
        </row>
        <row r="204">
          <cell r="A204">
            <v>630811</v>
          </cell>
          <cell r="I204">
            <v>12.84</v>
          </cell>
        </row>
        <row r="205">
          <cell r="A205">
            <v>630812</v>
          </cell>
          <cell r="I205">
            <v>83.8</v>
          </cell>
        </row>
        <row r="206">
          <cell r="A206">
            <v>63082</v>
          </cell>
          <cell r="I206">
            <v>7801</v>
          </cell>
        </row>
        <row r="207">
          <cell r="A207">
            <v>630833</v>
          </cell>
          <cell r="I207">
            <v>1471.58</v>
          </cell>
        </row>
        <row r="208">
          <cell r="A208">
            <v>630834</v>
          </cell>
          <cell r="I208">
            <v>1305.3599999999999</v>
          </cell>
        </row>
        <row r="209">
          <cell r="A209">
            <v>630835</v>
          </cell>
          <cell r="I209">
            <v>190.46</v>
          </cell>
        </row>
        <row r="210">
          <cell r="A210">
            <v>63090</v>
          </cell>
          <cell r="I210">
            <v>-1817.6</v>
          </cell>
        </row>
        <row r="211">
          <cell r="A211">
            <v>6311</v>
          </cell>
          <cell r="I211">
            <v>33.78</v>
          </cell>
        </row>
        <row r="212">
          <cell r="A212">
            <v>631212</v>
          </cell>
          <cell r="I212">
            <v>3098.91</v>
          </cell>
        </row>
        <row r="213">
          <cell r="A213">
            <v>63122</v>
          </cell>
          <cell r="I213">
            <v>1942</v>
          </cell>
        </row>
        <row r="214">
          <cell r="A214">
            <v>63123</v>
          </cell>
          <cell r="I214">
            <v>235.02</v>
          </cell>
        </row>
        <row r="215">
          <cell r="A215">
            <v>63127</v>
          </cell>
          <cell r="I215">
            <v>1633.54</v>
          </cell>
        </row>
        <row r="216">
          <cell r="A216">
            <v>63128</v>
          </cell>
          <cell r="I216">
            <v>1462.12</v>
          </cell>
        </row>
        <row r="217">
          <cell r="A217">
            <v>63129</v>
          </cell>
          <cell r="I217">
            <v>23113.599999999999</v>
          </cell>
        </row>
        <row r="218">
          <cell r="A218">
            <v>63130</v>
          </cell>
          <cell r="I218">
            <v>4722.84</v>
          </cell>
        </row>
        <row r="219">
          <cell r="A219">
            <v>640111</v>
          </cell>
          <cell r="I219">
            <v>3118.79</v>
          </cell>
        </row>
        <row r="220">
          <cell r="A220">
            <v>640115</v>
          </cell>
          <cell r="I220">
            <v>6907.44</v>
          </cell>
        </row>
        <row r="221">
          <cell r="A221">
            <v>640121</v>
          </cell>
          <cell r="I221">
            <v>860.19</v>
          </cell>
        </row>
        <row r="222">
          <cell r="A222">
            <v>640122</v>
          </cell>
          <cell r="I222">
            <v>3003.72</v>
          </cell>
        </row>
        <row r="223">
          <cell r="A223">
            <v>640123</v>
          </cell>
          <cell r="I223">
            <v>1009.12</v>
          </cell>
        </row>
        <row r="224">
          <cell r="A224">
            <v>640124</v>
          </cell>
          <cell r="I224">
            <v>965.03</v>
          </cell>
        </row>
        <row r="225">
          <cell r="A225">
            <v>640125</v>
          </cell>
          <cell r="I225">
            <v>64.73</v>
          </cell>
        </row>
        <row r="226">
          <cell r="A226">
            <v>6401261</v>
          </cell>
          <cell r="I226">
            <v>989.6</v>
          </cell>
        </row>
        <row r="227">
          <cell r="A227">
            <v>6401262</v>
          </cell>
          <cell r="I227">
            <v>-135.46</v>
          </cell>
        </row>
        <row r="228">
          <cell r="A228">
            <v>6401271</v>
          </cell>
          <cell r="I228">
            <v>521.45000000000005</v>
          </cell>
        </row>
        <row r="229">
          <cell r="A229">
            <v>6401272</v>
          </cell>
          <cell r="I229">
            <v>-8.68</v>
          </cell>
        </row>
        <row r="230">
          <cell r="A230">
            <v>640129</v>
          </cell>
          <cell r="I230">
            <v>1220.9100000000001</v>
          </cell>
        </row>
        <row r="231">
          <cell r="A231">
            <v>640132</v>
          </cell>
          <cell r="I231">
            <v>7.93</v>
          </cell>
        </row>
        <row r="232">
          <cell r="A232">
            <v>640134</v>
          </cell>
          <cell r="I232">
            <v>259.02999999999997</v>
          </cell>
        </row>
        <row r="233">
          <cell r="A233">
            <v>640135</v>
          </cell>
          <cell r="I233">
            <v>383.24</v>
          </cell>
        </row>
        <row r="234">
          <cell r="A234">
            <v>640136</v>
          </cell>
          <cell r="I234">
            <v>6.78</v>
          </cell>
        </row>
        <row r="235">
          <cell r="A235">
            <v>640139</v>
          </cell>
          <cell r="I235">
            <v>142.5</v>
          </cell>
        </row>
        <row r="236">
          <cell r="A236">
            <v>640145</v>
          </cell>
          <cell r="I236">
            <v>9733.41</v>
          </cell>
        </row>
        <row r="237">
          <cell r="A237">
            <v>640146</v>
          </cell>
          <cell r="I237">
            <v>172.28</v>
          </cell>
        </row>
        <row r="238">
          <cell r="A238">
            <v>640147</v>
          </cell>
          <cell r="I238">
            <v>6977.4</v>
          </cell>
        </row>
        <row r="239">
          <cell r="A239">
            <v>68021</v>
          </cell>
          <cell r="I239">
            <v>5622.59</v>
          </cell>
        </row>
        <row r="240">
          <cell r="A240">
            <v>6804</v>
          </cell>
          <cell r="I240">
            <v>33.47</v>
          </cell>
        </row>
      </sheetData>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topLeftCell="A55" workbookViewId="0">
      <selection activeCell="Z76" sqref="Z76"/>
    </sheetView>
  </sheetViews>
  <sheetFormatPr defaultColWidth="9.140625" defaultRowHeight="12.75" outlineLevelRow="1" outlineLevelCol="1" x14ac:dyDescent="0.2"/>
  <cols>
    <col min="1" max="1" width="4.28515625" style="1" customWidth="1"/>
    <col min="2" max="2" width="7.28515625" style="1" customWidth="1"/>
    <col min="3" max="3" width="31.140625" style="1" customWidth="1"/>
    <col min="4" max="4" width="19.5703125" style="1" customWidth="1"/>
    <col min="5" max="5" width="23" style="1" customWidth="1"/>
    <col min="6" max="6" width="15.5703125" style="1" customWidth="1"/>
    <col min="7" max="8" width="8" style="1" customWidth="1"/>
    <col min="9" max="9" width="8.42578125" style="1" hidden="1" customWidth="1" outlineLevel="1"/>
    <col min="10" max="13" width="8" style="1" hidden="1" customWidth="1" outlineLevel="1"/>
    <col min="14" max="14" width="9.5703125" style="1" hidden="1" customWidth="1" outlineLevel="1"/>
    <col min="15" max="21" width="8" style="1" hidden="1" customWidth="1" outlineLevel="1"/>
    <col min="22" max="22" width="12.7109375" style="1" customWidth="1" collapsed="1"/>
    <col min="23" max="23" width="15.28515625" style="1" customWidth="1"/>
    <col min="24" max="24" width="4.140625" style="1" customWidth="1"/>
    <col min="25" max="25" width="9.140625" style="1"/>
    <col min="26" max="26" width="41.42578125" style="1" bestFit="1" customWidth="1"/>
    <col min="27" max="16384" width="9.140625" style="1"/>
  </cols>
  <sheetData>
    <row r="1" spans="1:26" ht="25.5" customHeight="1" x14ac:dyDescent="0.2">
      <c r="B1" s="2" t="s">
        <v>0</v>
      </c>
      <c r="C1" s="2"/>
      <c r="D1" s="2"/>
      <c r="E1" s="2"/>
      <c r="H1" s="3"/>
      <c r="I1" s="3"/>
      <c r="J1" s="3"/>
      <c r="K1" s="3"/>
      <c r="L1" s="3"/>
      <c r="M1" s="3"/>
      <c r="N1" s="3"/>
      <c r="O1" s="3"/>
      <c r="P1" s="3"/>
      <c r="Q1" s="3"/>
      <c r="R1" s="3"/>
      <c r="S1" s="3"/>
      <c r="T1" s="3"/>
      <c r="U1" s="3"/>
      <c r="V1" s="3"/>
      <c r="W1" s="3"/>
    </row>
    <row r="2" spans="1:26" x14ac:dyDescent="0.2">
      <c r="B2" s="4" t="s">
        <v>1</v>
      </c>
    </row>
    <row r="3" spans="1:26" x14ac:dyDescent="0.2">
      <c r="B3" s="4" t="s">
        <v>2</v>
      </c>
    </row>
    <row r="5" spans="1:26" ht="25.5" customHeight="1" x14ac:dyDescent="0.2">
      <c r="B5" s="5" t="s">
        <v>3</v>
      </c>
      <c r="C5" s="5" t="s">
        <v>4</v>
      </c>
      <c r="D5" s="5" t="s">
        <v>5</v>
      </c>
      <c r="E5" s="5" t="s">
        <v>6</v>
      </c>
      <c r="F5" s="5" t="s">
        <v>7</v>
      </c>
      <c r="G5" s="6" t="s">
        <v>8</v>
      </c>
      <c r="H5" s="6" t="s">
        <v>9</v>
      </c>
      <c r="I5" s="6" t="s">
        <v>10</v>
      </c>
      <c r="J5" s="6" t="s">
        <v>11</v>
      </c>
      <c r="K5" s="6" t="s">
        <v>12</v>
      </c>
      <c r="L5" s="6" t="s">
        <v>13</v>
      </c>
      <c r="M5" s="6" t="s">
        <v>14</v>
      </c>
      <c r="N5" s="6" t="s">
        <v>15</v>
      </c>
      <c r="O5" s="6" t="s">
        <v>16</v>
      </c>
      <c r="P5" s="6" t="s">
        <v>17</v>
      </c>
      <c r="Q5" s="6" t="s">
        <v>18</v>
      </c>
      <c r="R5" s="6" t="s">
        <v>19</v>
      </c>
      <c r="S5" s="6" t="s">
        <v>20</v>
      </c>
      <c r="T5" s="6" t="s">
        <v>21</v>
      </c>
      <c r="U5" s="6" t="s">
        <v>22</v>
      </c>
      <c r="V5" s="5" t="s">
        <v>23</v>
      </c>
      <c r="W5" s="5" t="s">
        <v>24</v>
      </c>
      <c r="X5" s="7"/>
      <c r="Y5" s="6" t="s">
        <v>3</v>
      </c>
      <c r="Z5" s="6" t="s">
        <v>25</v>
      </c>
    </row>
    <row r="6" spans="1:26" ht="15" customHeight="1" x14ac:dyDescent="0.2">
      <c r="B6" s="6" t="s">
        <v>26</v>
      </c>
      <c r="C6" s="8" t="s">
        <v>27</v>
      </c>
      <c r="D6" s="6" t="s">
        <v>28</v>
      </c>
      <c r="E6" s="6" t="s">
        <v>29</v>
      </c>
      <c r="F6" s="6" t="s">
        <v>30</v>
      </c>
      <c r="G6" s="9" t="s">
        <v>31</v>
      </c>
      <c r="H6" s="9"/>
      <c r="I6" s="9"/>
      <c r="J6" s="9"/>
      <c r="K6" s="9"/>
      <c r="L6" s="9"/>
      <c r="M6" s="9"/>
      <c r="N6" s="9"/>
      <c r="O6" s="9"/>
      <c r="P6" s="9"/>
      <c r="Q6" s="9"/>
      <c r="R6" s="9"/>
      <c r="S6" s="9"/>
      <c r="T6" s="9"/>
      <c r="U6" s="9"/>
      <c r="V6" s="6" t="s">
        <v>32</v>
      </c>
      <c r="W6" s="6" t="s">
        <v>33</v>
      </c>
      <c r="X6" s="7"/>
      <c r="Y6" s="6" t="s">
        <v>34</v>
      </c>
      <c r="Z6" s="6" t="s">
        <v>35</v>
      </c>
    </row>
    <row r="7" spans="1:26" s="4" customFormat="1" ht="12.75" customHeight="1" x14ac:dyDescent="0.2">
      <c r="A7" s="1"/>
      <c r="B7" s="10">
        <v>1</v>
      </c>
      <c r="C7" s="10" t="str">
        <f>'[1]11.Personalas'!E4</f>
        <v xml:space="preserve">vyr. indžinierius </v>
      </c>
      <c r="D7" s="11">
        <f>'[1]11.Personalas'!F4</f>
        <v>0.68056246888999505</v>
      </c>
      <c r="E7" s="10" t="str">
        <f>'[1]11.Personalas'!G4</f>
        <v>Bendrosios sąnaudos</v>
      </c>
      <c r="F7" s="12">
        <f>SUMIFS('[1]4.Sąnaudos'!$L$4:$L$333,'[1]4.Sąnaudos'!$J$4:$J$333,[1]Pav.tvarkyklė!$C$25,'[1]4.Sąnaudos'!$K$4:$K$333,$E7)</f>
        <v>130997.8</v>
      </c>
      <c r="G7" s="13" t="s">
        <v>36</v>
      </c>
      <c r="H7" s="13" t="s">
        <v>36</v>
      </c>
      <c r="I7" s="14">
        <f>SUMPRODUCT(([1]S1!$G$4:$R$4=$E7)*([1]S1!$A$336:$A$567=I$5)*([1]S1!$E$336:$E$567=[1]Pav.tvarkyklė!$C$25),[1]S1!$G$336:$R$567)</f>
        <v>0</v>
      </c>
      <c r="J7" s="14">
        <f>SUMPRODUCT(([1]S1!$G$4:$R$4=$E7)*([1]S1!$A$336:$A$567=J$5)*([1]S1!$E$336:$E$567=[1]Pav.tvarkyklė!$C$25),[1]S1!$G$336:$R$567)</f>
        <v>0</v>
      </c>
      <c r="K7" s="14">
        <f>SUMPRODUCT(([1]S1!$G$4:$R$4=$E7)*([1]S1!$A$336:$A$567=K$5)*([1]S1!$E$336:$E$567=[1]Pav.tvarkyklė!$C$25),[1]S1!$G$336:$R$567)</f>
        <v>0</v>
      </c>
      <c r="L7" s="14">
        <f>SUMPRODUCT(([1]S1!$G$4:$R$4=$E7)*([1]S1!$A$336:$A$567=L$5)*([1]S1!$E$336:$E$567=[1]Pav.tvarkyklė!$C$25),[1]S1!$G$336:$R$567)</f>
        <v>0</v>
      </c>
      <c r="M7" s="14">
        <f>SUMPRODUCT(([1]S1!$G$4:$R$4=$E7)*([1]S1!$A$336:$A$567=M$5)*([1]S1!$E$336:$E$567=[1]Pav.tvarkyklė!$C$25),[1]S1!$G$336:$R$567)</f>
        <v>0</v>
      </c>
      <c r="N7" s="14">
        <f>SUMPRODUCT(([1]S1!$G$4:$R$4=$E7)*([1]S1!$A$336:$A$567=N$5)*([1]S1!$E$336:$E$567=[1]Pav.tvarkyklė!$C$25),[1]S1!$G$336:$R$567)</f>
        <v>0</v>
      </c>
      <c r="O7" s="14">
        <f>SUMPRODUCT(([1]S1!$G$4:$R$4=$E7)*([1]S1!$A$336:$A$567=O$5)*([1]S1!$E$336:$E$567=[1]Pav.tvarkyklė!$C$25),[1]S1!$G$336:$R$567)</f>
        <v>0</v>
      </c>
      <c r="P7" s="14">
        <f>SUMPRODUCT(([1]S1!$G$4:$R$4=$E7)*([1]S1!$A$336:$A$567=P$5)*([1]S1!$E$336:$E$567=[1]Pav.tvarkyklė!$C$25),[1]S1!$G$336:$R$567)</f>
        <v>0</v>
      </c>
      <c r="Q7" s="14">
        <f>SUMPRODUCT(([1]S1!$G$4:$R$4=$E7)*([1]S1!$A$336:$A$567=Q$5)*([1]S1!$E$336:$E$567=[1]Pav.tvarkyklė!$C$25),[1]S1!$G$336:$R$567)</f>
        <v>0</v>
      </c>
      <c r="R7" s="14">
        <f>SUMPRODUCT(([1]S1!$G$4:$R$4=$E7)*([1]S1!$A$336:$A$567=R$5)*([1]S1!$E$336:$E$567=[1]Pav.tvarkyklė!$C$25),[1]S1!$G$336:$R$567)</f>
        <v>0</v>
      </c>
      <c r="S7" s="14">
        <f>SUMPRODUCT(([1]S1!$G$4:$R$4=$E7)*([1]S1!$A$336:$A$567=S$5)*([1]S1!$E$336:$E$567=[1]Pav.tvarkyklė!$C$25),[1]S1!$G$336:$R$567)</f>
        <v>0</v>
      </c>
      <c r="T7" s="14">
        <f>SUMPRODUCT(([1]S1!$G$4:$R$4=$E7)*([1]S1!$A$336:$A$567=T$5)*([1]S1!$E$336:$E$567=[1]Pav.tvarkyklė!$C$25),[1]S1!$G$336:$R$567)</f>
        <v>0</v>
      </c>
      <c r="U7" s="14">
        <f>SUMPRODUCT(([1]S1!$G$4:$R$4=$E7)*([1]S1!$A$336:$A$567=U$5)*([1]S1!$E$336:$E$567=[1]Pav.tvarkyklė!$C$25),[1]S1!$G$336:$R$567)</f>
        <v>0</v>
      </c>
      <c r="V7" s="15">
        <f>+SUM(F7:U7)</f>
        <v>130997.8</v>
      </c>
      <c r="W7" s="16" t="s">
        <v>37</v>
      </c>
      <c r="Y7" s="17" t="str">
        <f>[1]Kontrole!A23</f>
        <v>K1</v>
      </c>
      <c r="Z7" s="18" t="str">
        <f>[1]Kontrole!B23</f>
        <v>INMT buhalterinio nusidėvėjimo eliminavimas</v>
      </c>
    </row>
    <row r="8" spans="1:26" s="4" customFormat="1" x14ac:dyDescent="0.2">
      <c r="A8" s="1"/>
      <c r="B8" s="10">
        <v>2</v>
      </c>
      <c r="C8" s="10" t="str">
        <f>'[1]11.Personalas'!E6</f>
        <v>buhalterė - ekonomistė</v>
      </c>
      <c r="D8" s="11">
        <f>'[1]11.Personalas'!F6</f>
        <v>0.3096067695370831</v>
      </c>
      <c r="E8" s="10" t="str">
        <f>'[1]11.Personalas'!G6</f>
        <v>Bendrosios sąnaudos</v>
      </c>
      <c r="F8" s="19"/>
      <c r="G8" s="13" t="s">
        <v>36</v>
      </c>
      <c r="H8" s="13" t="s">
        <v>36</v>
      </c>
      <c r="I8" s="20"/>
      <c r="J8" s="20"/>
      <c r="K8" s="20"/>
      <c r="L8" s="20"/>
      <c r="M8" s="20"/>
      <c r="N8" s="20"/>
      <c r="O8" s="20"/>
      <c r="P8" s="20"/>
      <c r="Q8" s="20"/>
      <c r="R8" s="20"/>
      <c r="S8" s="20"/>
      <c r="T8" s="20"/>
      <c r="U8" s="20"/>
      <c r="V8" s="21"/>
      <c r="W8" s="22"/>
      <c r="Y8" s="17" t="str">
        <f>[1]Kontrole!A24</f>
        <v>K2</v>
      </c>
      <c r="Z8" s="18" t="str">
        <f>[1]Kontrole!B24</f>
        <v>INMT perskaičiuoto nusidėvėjimo sąnaudų įkėlimas</v>
      </c>
    </row>
    <row r="9" spans="1:26" ht="25.5" x14ac:dyDescent="0.2">
      <c r="B9" s="10">
        <v>3</v>
      </c>
      <c r="C9" s="10" t="str">
        <f>'[1]11.Personalas'!E7</f>
        <v xml:space="preserve">direktorius </v>
      </c>
      <c r="D9" s="11">
        <f>'[1]11.Personalas'!F7</f>
        <v>0.9800895968143355</v>
      </c>
      <c r="E9" s="10" t="str">
        <f>'[1]11.Personalas'!G7</f>
        <v>Bendrosios sąnaudos</v>
      </c>
      <c r="F9" s="19"/>
      <c r="G9" s="13" t="s">
        <v>36</v>
      </c>
      <c r="H9" s="13" t="s">
        <v>36</v>
      </c>
      <c r="I9" s="20"/>
      <c r="J9" s="20"/>
      <c r="K9" s="20"/>
      <c r="L9" s="20"/>
      <c r="M9" s="20"/>
      <c r="N9" s="20"/>
      <c r="O9" s="20"/>
      <c r="P9" s="20"/>
      <c r="Q9" s="20"/>
      <c r="R9" s="20"/>
      <c r="S9" s="20"/>
      <c r="T9" s="20"/>
      <c r="U9" s="20"/>
      <c r="V9" s="21"/>
      <c r="W9" s="22"/>
      <c r="Y9" s="17" t="str">
        <f>[1]Kontrole!A25</f>
        <v>K3</v>
      </c>
      <c r="Z9" s="18" t="str">
        <f>[1]Kontrole!B25</f>
        <v>Perskirstytos elektros energijos sąnaudos pagal kWh dėl Aprašo nuostatų pasikeitimo</v>
      </c>
    </row>
    <row r="10" spans="1:26" ht="38.25" x14ac:dyDescent="0.2">
      <c r="B10" s="10">
        <v>4</v>
      </c>
      <c r="C10" s="10" t="str">
        <f>'[1]11.Personalas'!E8</f>
        <v xml:space="preserve">viresnysis kontrolierius </v>
      </c>
      <c r="D10" s="11">
        <f>'[1]11.Personalas'!F8</f>
        <v>0.97212543554006969</v>
      </c>
      <c r="E10" s="10" t="str">
        <f>'[1]11.Personalas'!G8</f>
        <v>Bendrosios sąnaudos</v>
      </c>
      <c r="F10" s="19"/>
      <c r="G10" s="13" t="s">
        <v>36</v>
      </c>
      <c r="H10" s="13" t="s">
        <v>36</v>
      </c>
      <c r="I10" s="20"/>
      <c r="J10" s="20"/>
      <c r="K10" s="20"/>
      <c r="L10" s="20"/>
      <c r="M10" s="20"/>
      <c r="N10" s="20"/>
      <c r="O10" s="20"/>
      <c r="P10" s="20"/>
      <c r="Q10" s="20"/>
      <c r="R10" s="20"/>
      <c r="S10" s="20"/>
      <c r="T10" s="20"/>
      <c r="U10" s="20"/>
      <c r="V10" s="21"/>
      <c r="W10" s="22"/>
      <c r="Y10" s="17" t="str">
        <f>[1]Kontrole!A26</f>
        <v>K4</v>
      </c>
      <c r="Z10" s="18" t="str">
        <f>[1]Kontrole!B26</f>
        <v>Perskirstytos VERT mokesčių sąnaudos pagal praėjusio ataskaitinio laikotarpio pajamas, nuo kurių jis buvo apskaičiuotas</v>
      </c>
    </row>
    <row r="11" spans="1:26" s="4" customFormat="1" x14ac:dyDescent="0.2">
      <c r="A11" s="1"/>
      <c r="B11" s="10">
        <v>5</v>
      </c>
      <c r="C11" s="10" t="str">
        <f>'[1]11.Personalas'!E9</f>
        <v>administratorė - sekretorė</v>
      </c>
      <c r="D11" s="11">
        <f>'[1]11.Personalas'!F9</f>
        <v>0.94823295171727229</v>
      </c>
      <c r="E11" s="10" t="str">
        <f>'[1]11.Personalas'!G9</f>
        <v>Bendrosios sąnaudos</v>
      </c>
      <c r="F11" s="19"/>
      <c r="G11" s="13" t="s">
        <v>36</v>
      </c>
      <c r="H11" s="13" t="s">
        <v>36</v>
      </c>
      <c r="I11" s="20"/>
      <c r="J11" s="20"/>
      <c r="K11" s="20"/>
      <c r="L11" s="20"/>
      <c r="M11" s="20"/>
      <c r="N11" s="20"/>
      <c r="O11" s="20"/>
      <c r="P11" s="20"/>
      <c r="Q11" s="20"/>
      <c r="R11" s="20"/>
      <c r="S11" s="20"/>
      <c r="T11" s="20"/>
      <c r="U11" s="20"/>
      <c r="V11" s="21"/>
      <c r="W11" s="22"/>
      <c r="Y11" s="17" t="str">
        <f>[1]Kontrole!A27</f>
        <v>K5</v>
      </c>
      <c r="Z11" s="18">
        <f>[1]Kontrole!B27</f>
        <v>0</v>
      </c>
    </row>
    <row r="12" spans="1:26" x14ac:dyDescent="0.2">
      <c r="B12" s="10">
        <v>6</v>
      </c>
      <c r="C12" s="10" t="str">
        <f>'[1]11.Personalas'!E10</f>
        <v xml:space="preserve">vyr. finansininkė </v>
      </c>
      <c r="D12" s="11">
        <f>'[1]11.Personalas'!F10</f>
        <v>0.78959681433549034</v>
      </c>
      <c r="E12" s="10" t="str">
        <f>'[1]11.Personalas'!G10</f>
        <v>Bendrosios sąnaudos</v>
      </c>
      <c r="F12" s="19"/>
      <c r="G12" s="13" t="s">
        <v>36</v>
      </c>
      <c r="H12" s="13" t="s">
        <v>36</v>
      </c>
      <c r="I12" s="20"/>
      <c r="J12" s="20"/>
      <c r="K12" s="20"/>
      <c r="L12" s="20"/>
      <c r="M12" s="20"/>
      <c r="N12" s="20"/>
      <c r="O12" s="20"/>
      <c r="P12" s="20"/>
      <c r="Q12" s="20"/>
      <c r="R12" s="20"/>
      <c r="S12" s="20"/>
      <c r="T12" s="20"/>
      <c r="U12" s="20"/>
      <c r="V12" s="21"/>
      <c r="W12" s="22"/>
      <c r="Y12" s="17" t="str">
        <f>[1]Kontrole!A28</f>
        <v>K6</v>
      </c>
      <c r="Z12" s="18">
        <f>[1]Kontrole!B28</f>
        <v>0</v>
      </c>
    </row>
    <row r="13" spans="1:26" x14ac:dyDescent="0.2">
      <c r="B13" s="10">
        <v>7</v>
      </c>
      <c r="C13" s="10" t="str">
        <f>'[1]11.Personalas'!E12</f>
        <v>kontrolierė</v>
      </c>
      <c r="D13" s="11">
        <f>'[1]11.Personalas'!F12</f>
        <v>1</v>
      </c>
      <c r="E13" s="10" t="str">
        <f>'[1]11.Personalas'!G12</f>
        <v>Bendrosios sąnaudos</v>
      </c>
      <c r="F13" s="19"/>
      <c r="G13" s="13" t="s">
        <v>36</v>
      </c>
      <c r="H13" s="13" t="s">
        <v>36</v>
      </c>
      <c r="I13" s="20"/>
      <c r="J13" s="20"/>
      <c r="K13" s="20"/>
      <c r="L13" s="20"/>
      <c r="M13" s="20"/>
      <c r="N13" s="20"/>
      <c r="O13" s="20"/>
      <c r="P13" s="20"/>
      <c r="Q13" s="20"/>
      <c r="R13" s="20"/>
      <c r="S13" s="20"/>
      <c r="T13" s="20"/>
      <c r="U13" s="20"/>
      <c r="V13" s="21"/>
      <c r="W13" s="22"/>
      <c r="Y13" s="17" t="str">
        <f>[1]Kontrole!A29</f>
        <v>K7</v>
      </c>
      <c r="Z13" s="18">
        <f>[1]Kontrole!B29</f>
        <v>0</v>
      </c>
    </row>
    <row r="14" spans="1:26" s="4" customFormat="1" x14ac:dyDescent="0.2">
      <c r="A14" s="1"/>
      <c r="B14" s="10">
        <v>8</v>
      </c>
      <c r="C14" s="10" t="str">
        <f>'[1]11.Personalas'!E13</f>
        <v>buhalterė - ekonomistė</v>
      </c>
      <c r="D14" s="11">
        <f>'[1]11.Personalas'!F13</f>
        <v>0.92832254853160778</v>
      </c>
      <c r="E14" s="10" t="str">
        <f>'[1]11.Personalas'!G13</f>
        <v>Bendrosios sąnaudos</v>
      </c>
      <c r="F14" s="19"/>
      <c r="G14" s="13" t="s">
        <v>36</v>
      </c>
      <c r="H14" s="13" t="s">
        <v>36</v>
      </c>
      <c r="I14" s="20"/>
      <c r="J14" s="20"/>
      <c r="K14" s="20"/>
      <c r="L14" s="20"/>
      <c r="M14" s="20"/>
      <c r="N14" s="20"/>
      <c r="O14" s="20"/>
      <c r="P14" s="20"/>
      <c r="Q14" s="20"/>
      <c r="R14" s="20"/>
      <c r="S14" s="20"/>
      <c r="T14" s="20"/>
      <c r="U14" s="20"/>
      <c r="V14" s="21"/>
      <c r="W14" s="22"/>
      <c r="Y14" s="17" t="str">
        <f>[1]Kontrole!A30</f>
        <v>K8</v>
      </c>
      <c r="Z14" s="18">
        <f>[1]Kontrole!B30</f>
        <v>0</v>
      </c>
    </row>
    <row r="15" spans="1:26" x14ac:dyDescent="0.2">
      <c r="B15" s="10">
        <v>9</v>
      </c>
      <c r="C15" s="10"/>
      <c r="D15" s="11"/>
      <c r="E15" s="10"/>
      <c r="F15" s="19"/>
      <c r="G15" s="13" t="s">
        <v>36</v>
      </c>
      <c r="H15" s="13" t="s">
        <v>36</v>
      </c>
      <c r="I15" s="20"/>
      <c r="J15" s="20"/>
      <c r="K15" s="20"/>
      <c r="L15" s="20"/>
      <c r="M15" s="20"/>
      <c r="N15" s="20"/>
      <c r="O15" s="20"/>
      <c r="P15" s="20"/>
      <c r="Q15" s="20"/>
      <c r="R15" s="20"/>
      <c r="S15" s="20"/>
      <c r="T15" s="20"/>
      <c r="U15" s="20"/>
      <c r="V15" s="21"/>
      <c r="W15" s="22"/>
      <c r="Y15" s="17" t="str">
        <f>[1]Kontrole!A31</f>
        <v>K9</v>
      </c>
      <c r="Z15" s="18">
        <f>[1]Kontrole!B31</f>
        <v>0</v>
      </c>
    </row>
    <row r="16" spans="1:26" x14ac:dyDescent="0.2">
      <c r="B16" s="10">
        <v>10</v>
      </c>
      <c r="C16" s="10"/>
      <c r="D16" s="11"/>
      <c r="E16" s="10"/>
      <c r="F16" s="19"/>
      <c r="G16" s="13" t="s">
        <v>36</v>
      </c>
      <c r="H16" s="13" t="s">
        <v>36</v>
      </c>
      <c r="I16" s="20"/>
      <c r="J16" s="20"/>
      <c r="K16" s="20"/>
      <c r="L16" s="20"/>
      <c r="M16" s="20"/>
      <c r="N16" s="20"/>
      <c r="O16" s="20"/>
      <c r="P16" s="20"/>
      <c r="Q16" s="20"/>
      <c r="R16" s="20"/>
      <c r="S16" s="20"/>
      <c r="T16" s="20"/>
      <c r="U16" s="20"/>
      <c r="V16" s="21"/>
      <c r="W16" s="22"/>
      <c r="Y16" s="17" t="str">
        <f>[1]Kontrole!A32</f>
        <v>K10</v>
      </c>
      <c r="Z16" s="18">
        <f>[1]Kontrole!B32</f>
        <v>0</v>
      </c>
    </row>
    <row r="17" spans="2:26" x14ac:dyDescent="0.2">
      <c r="B17" s="10">
        <v>11</v>
      </c>
      <c r="C17" s="10"/>
      <c r="D17" s="11"/>
      <c r="E17" s="10"/>
      <c r="F17" s="19"/>
      <c r="G17" s="13" t="s">
        <v>36</v>
      </c>
      <c r="H17" s="13" t="s">
        <v>36</v>
      </c>
      <c r="I17" s="20"/>
      <c r="J17" s="20"/>
      <c r="K17" s="20"/>
      <c r="L17" s="20"/>
      <c r="M17" s="20"/>
      <c r="N17" s="20"/>
      <c r="O17" s="20"/>
      <c r="P17" s="20"/>
      <c r="Q17" s="20"/>
      <c r="R17" s="20"/>
      <c r="S17" s="20"/>
      <c r="T17" s="20"/>
      <c r="U17" s="20"/>
      <c r="V17" s="21"/>
      <c r="W17" s="22"/>
      <c r="Y17" s="17" t="str">
        <f>[1]Kontrole!A33</f>
        <v>K11</v>
      </c>
      <c r="Z17" s="18">
        <f>[1]Kontrole!B33</f>
        <v>0</v>
      </c>
    </row>
    <row r="18" spans="2:26" x14ac:dyDescent="0.2">
      <c r="B18" s="10">
        <v>12</v>
      </c>
      <c r="C18" s="10"/>
      <c r="D18" s="11"/>
      <c r="E18" s="10"/>
      <c r="F18" s="19"/>
      <c r="G18" s="13" t="s">
        <v>36</v>
      </c>
      <c r="H18" s="13" t="s">
        <v>36</v>
      </c>
      <c r="I18" s="20"/>
      <c r="J18" s="20"/>
      <c r="K18" s="20"/>
      <c r="L18" s="20"/>
      <c r="M18" s="20"/>
      <c r="N18" s="20"/>
      <c r="O18" s="20"/>
      <c r="P18" s="20"/>
      <c r="Q18" s="20"/>
      <c r="R18" s="20"/>
      <c r="S18" s="20"/>
      <c r="T18" s="20"/>
      <c r="U18" s="20"/>
      <c r="V18" s="21"/>
      <c r="W18" s="22"/>
      <c r="Y18" s="17" t="str">
        <f>[1]Kontrole!A34</f>
        <v>K12</v>
      </c>
      <c r="Z18" s="18">
        <f>[1]Kontrole!B34</f>
        <v>0</v>
      </c>
    </row>
    <row r="19" spans="2:26" x14ac:dyDescent="0.2">
      <c r="B19" s="10">
        <v>13</v>
      </c>
      <c r="C19" s="10"/>
      <c r="D19" s="11"/>
      <c r="E19" s="10"/>
      <c r="F19" s="23"/>
      <c r="G19" s="13" t="s">
        <v>36</v>
      </c>
      <c r="H19" s="13" t="s">
        <v>36</v>
      </c>
      <c r="I19" s="24"/>
      <c r="J19" s="24"/>
      <c r="K19" s="24"/>
      <c r="L19" s="24"/>
      <c r="M19" s="24"/>
      <c r="N19" s="24"/>
      <c r="O19" s="24"/>
      <c r="P19" s="24"/>
      <c r="Q19" s="24"/>
      <c r="R19" s="24"/>
      <c r="S19" s="24"/>
      <c r="T19" s="24"/>
      <c r="U19" s="24"/>
      <c r="V19" s="25"/>
      <c r="W19" s="22"/>
      <c r="Y19" s="17" t="str">
        <f>[1]Kontrole!A35</f>
        <v>K13</v>
      </c>
      <c r="Z19" s="18">
        <f>[1]Kontrole!B35</f>
        <v>0</v>
      </c>
    </row>
    <row r="20" spans="2:26" x14ac:dyDescent="0.2">
      <c r="B20" s="10">
        <v>14</v>
      </c>
      <c r="C20" s="10" t="str">
        <f>'[1]11.Personalas'!E16</f>
        <v>ekskavatorininkas - šaltkalvis</v>
      </c>
      <c r="D20" s="11">
        <f>'[1]11.Personalas'!F16</f>
        <v>0.94549527127924338</v>
      </c>
      <c r="E20" s="10" t="str">
        <f>'[1]11.Personalas'!G16</f>
        <v>II.Pristatymas</v>
      </c>
      <c r="F20" s="12">
        <f>SUMIFS('[1]4.Sąnaudos'!$L$4:$L$333,'[1]4.Sąnaudos'!$J$4:$J$333,[1]Pav.tvarkyklė!$C$25,'[1]4.Sąnaudos'!$K$4:$K$333,$E20)</f>
        <v>32907.629999999997</v>
      </c>
      <c r="G20" s="13" t="s">
        <v>36</v>
      </c>
      <c r="H20" s="13" t="s">
        <v>36</v>
      </c>
      <c r="I20" s="14">
        <f>SUMPRODUCT(([1]S1!$G$4:$R$4=$E20)*([1]S1!$A$336:$A$567=I$5)*([1]S1!$E$336:$E$567=[1]Pav.tvarkyklė!$C$25),[1]S1!$G$336:$R$567)</f>
        <v>0</v>
      </c>
      <c r="J20" s="14">
        <f>SUMPRODUCT(([1]S1!$G$4:$R$4=$E20)*([1]S1!$A$336:$A$567=J$5)*([1]S1!$E$336:$E$567=[1]Pav.tvarkyklė!$C$25),[1]S1!$G$336:$R$567)</f>
        <v>0</v>
      </c>
      <c r="K20" s="14">
        <f>SUMPRODUCT(([1]S1!$G$4:$R$4=$E20)*([1]S1!$A$336:$A$567=K$5)*([1]S1!$E$336:$E$567=[1]Pav.tvarkyklė!$C$25),[1]S1!$G$336:$R$567)</f>
        <v>0</v>
      </c>
      <c r="L20" s="14">
        <f>SUMPRODUCT(([1]S1!$G$4:$R$4=$E20)*([1]S1!$A$336:$A$567=L$5)*([1]S1!$E$336:$E$567=[1]Pav.tvarkyklė!$C$25),[1]S1!$G$336:$R$567)</f>
        <v>0</v>
      </c>
      <c r="M20" s="14">
        <f>SUMPRODUCT(([1]S1!$G$4:$R$4=$E20)*([1]S1!$A$336:$A$567=M$5)*([1]S1!$E$336:$E$567=[1]Pav.tvarkyklė!$C$25),[1]S1!$G$336:$R$567)</f>
        <v>0</v>
      </c>
      <c r="N20" s="14">
        <f>SUMPRODUCT(([1]S1!$G$4:$R$4=$E20)*([1]S1!$A$336:$A$567=N$5)*([1]S1!$E$336:$E$567=[1]Pav.tvarkyklė!$C$25),[1]S1!$G$336:$R$567)</f>
        <v>0</v>
      </c>
      <c r="O20" s="14">
        <f>SUMPRODUCT(([1]S1!$G$4:$R$4=$E20)*([1]S1!$A$336:$A$567=O$5)*([1]S1!$E$336:$E$567=[1]Pav.tvarkyklė!$C$25),[1]S1!$G$336:$R$567)</f>
        <v>0</v>
      </c>
      <c r="P20" s="14">
        <f>SUMPRODUCT(([1]S1!$G$4:$R$4=$E20)*([1]S1!$A$336:$A$567=P$5)*([1]S1!$E$336:$E$567=[1]Pav.tvarkyklė!$C$25),[1]S1!$G$336:$R$567)</f>
        <v>0</v>
      </c>
      <c r="Q20" s="14">
        <f>SUMPRODUCT(([1]S1!$G$4:$R$4=$E20)*([1]S1!$A$336:$A$567=Q$5)*([1]S1!$E$336:$E$567=[1]Pav.tvarkyklė!$C$25),[1]S1!$G$336:$R$567)</f>
        <v>0</v>
      </c>
      <c r="R20" s="14">
        <f>SUMPRODUCT(([1]S1!$G$4:$R$4=$E20)*([1]S1!$A$336:$A$567=R$5)*([1]S1!$E$336:$E$567=[1]Pav.tvarkyklė!$C$25),[1]S1!$G$336:$R$567)</f>
        <v>0</v>
      </c>
      <c r="S20" s="14">
        <f>SUMPRODUCT(([1]S1!$G$4:$R$4=$E20)*([1]S1!$A$336:$A$567=S$5)*([1]S1!$E$336:$E$567=[1]Pav.tvarkyklė!$C$25),[1]S1!$G$336:$R$567)</f>
        <v>0</v>
      </c>
      <c r="T20" s="14">
        <f>SUMPRODUCT(([1]S1!$G$4:$R$4=$E20)*([1]S1!$A$336:$A$567=T$5)*([1]S1!$E$336:$E$567=[1]Pav.tvarkyklė!$C$25),[1]S1!$G$336:$R$567)</f>
        <v>0</v>
      </c>
      <c r="U20" s="14">
        <f>SUMPRODUCT(([1]S1!$G$4:$R$4=$E20)*([1]S1!$A$336:$A$567=U$5)*([1]S1!$E$336:$E$567=[1]Pav.tvarkyklė!$C$25),[1]S1!$G$336:$R$567)</f>
        <v>0</v>
      </c>
      <c r="V20" s="15">
        <f t="shared" ref="V20:V72" si="0">+SUM(F20:U20)</f>
        <v>32907.629999999997</v>
      </c>
      <c r="W20" s="22"/>
      <c r="Y20" s="17" t="str">
        <f>[1]Kontrole!A36</f>
        <v>K14</v>
      </c>
      <c r="Z20" s="18">
        <f>[1]Kontrole!B36</f>
        <v>0</v>
      </c>
    </row>
    <row r="21" spans="2:26" ht="12.75" customHeight="1" x14ac:dyDescent="0.2">
      <c r="B21" s="10">
        <v>15</v>
      </c>
      <c r="C21" s="10" t="str">
        <f>'[1]11.Personalas'!E17</f>
        <v>suvirintojas - remontininkas</v>
      </c>
      <c r="D21" s="11">
        <f>'[1]11.Personalas'!F17</f>
        <v>0.96341463414634143</v>
      </c>
      <c r="E21" s="10" t="str">
        <f>'[1]11.Personalas'!G17</f>
        <v>II.Pristatymas</v>
      </c>
      <c r="F21" s="19"/>
      <c r="G21" s="13" t="s">
        <v>36</v>
      </c>
      <c r="H21" s="13" t="s">
        <v>36</v>
      </c>
      <c r="I21" s="20"/>
      <c r="J21" s="20"/>
      <c r="K21" s="20"/>
      <c r="L21" s="20"/>
      <c r="M21" s="20"/>
      <c r="N21" s="20"/>
      <c r="O21" s="20"/>
      <c r="P21" s="20"/>
      <c r="Q21" s="20"/>
      <c r="R21" s="20"/>
      <c r="S21" s="20"/>
      <c r="T21" s="20"/>
      <c r="U21" s="20"/>
      <c r="V21" s="21"/>
      <c r="W21" s="26"/>
      <c r="Y21" s="17" t="str">
        <f>[1]Kontrole!A37</f>
        <v>K15</v>
      </c>
      <c r="Z21" s="18">
        <f>[1]Kontrole!B37</f>
        <v>0</v>
      </c>
    </row>
    <row r="22" spans="2:26" ht="12.75" customHeight="1" x14ac:dyDescent="0.2">
      <c r="B22" s="10">
        <v>16</v>
      </c>
      <c r="C22" s="10" t="str">
        <f>'[1]11.Personalas'!E21</f>
        <v>ekskavatorininkas - šaltkalvis</v>
      </c>
      <c r="D22" s="11">
        <f>'[1]11.Personalas'!F21</f>
        <v>1.0104529616724738</v>
      </c>
      <c r="E22" s="10" t="str">
        <f>'[1]11.Personalas'!G21</f>
        <v>II.Pristatymas</v>
      </c>
      <c r="F22" s="19"/>
      <c r="G22" s="13" t="s">
        <v>36</v>
      </c>
      <c r="H22" s="13" t="s">
        <v>36</v>
      </c>
      <c r="I22" s="20"/>
      <c r="J22" s="20"/>
      <c r="K22" s="20"/>
      <c r="L22" s="20"/>
      <c r="M22" s="20"/>
      <c r="N22" s="20"/>
      <c r="O22" s="20"/>
      <c r="P22" s="20"/>
      <c r="Q22" s="20"/>
      <c r="R22" s="20"/>
      <c r="S22" s="20"/>
      <c r="T22" s="20"/>
      <c r="U22" s="20"/>
      <c r="V22" s="21"/>
      <c r="W22" s="26"/>
    </row>
    <row r="23" spans="2:26" ht="12.75" customHeight="1" x14ac:dyDescent="0.2">
      <c r="B23" s="10">
        <v>17</v>
      </c>
      <c r="C23" s="10"/>
      <c r="D23" s="11"/>
      <c r="E23" s="10"/>
      <c r="F23" s="19"/>
      <c r="G23" s="13" t="s">
        <v>36</v>
      </c>
      <c r="H23" s="13" t="s">
        <v>36</v>
      </c>
      <c r="I23" s="20"/>
      <c r="J23" s="20"/>
      <c r="K23" s="20"/>
      <c r="L23" s="20"/>
      <c r="M23" s="20"/>
      <c r="N23" s="20"/>
      <c r="O23" s="20"/>
      <c r="P23" s="20"/>
      <c r="Q23" s="20"/>
      <c r="R23" s="20"/>
      <c r="S23" s="20"/>
      <c r="T23" s="20"/>
      <c r="U23" s="20"/>
      <c r="V23" s="21"/>
      <c r="W23" s="26"/>
    </row>
    <row r="24" spans="2:26" ht="12.75" customHeight="1" x14ac:dyDescent="0.2">
      <c r="B24" s="10">
        <v>18</v>
      </c>
      <c r="C24" s="10"/>
      <c r="D24" s="11"/>
      <c r="E24" s="10"/>
      <c r="F24" s="23"/>
      <c r="G24" s="13" t="s">
        <v>36</v>
      </c>
      <c r="H24" s="13" t="s">
        <v>36</v>
      </c>
      <c r="I24" s="24"/>
      <c r="J24" s="24"/>
      <c r="K24" s="24"/>
      <c r="L24" s="24"/>
      <c r="M24" s="24"/>
      <c r="N24" s="24"/>
      <c r="O24" s="24"/>
      <c r="P24" s="24"/>
      <c r="Q24" s="24"/>
      <c r="R24" s="24"/>
      <c r="S24" s="24"/>
      <c r="T24" s="24"/>
      <c r="U24" s="24"/>
      <c r="V24" s="25"/>
      <c r="W24" s="26"/>
    </row>
    <row r="25" spans="2:26" ht="12.75" customHeight="1" x14ac:dyDescent="0.2">
      <c r="B25" s="10">
        <v>19</v>
      </c>
      <c r="C25" s="10" t="str">
        <f>'[1]11.Personalas'!E14</f>
        <v xml:space="preserve">kontrolierius - šaltkalvis </v>
      </c>
      <c r="D25" s="11">
        <f>'[1]11.Personalas'!F14</f>
        <v>0.79392732702837232</v>
      </c>
      <c r="E25" s="10" t="str">
        <f>'[1]11.Personalas'!G14</f>
        <v>I.Apskaitos veikla</v>
      </c>
      <c r="F25" s="12">
        <f>SUMIFS('[1]4.Sąnaudos'!$L$4:$L$333,'[1]4.Sąnaudos'!$J$4:$J$333,[1]Pav.tvarkyklė!$C$25,'[1]4.Sąnaudos'!$K$4:$K$333,$E25)</f>
        <v>23009.75</v>
      </c>
      <c r="G25" s="13" t="s">
        <v>36</v>
      </c>
      <c r="H25" s="13" t="s">
        <v>36</v>
      </c>
      <c r="I25" s="14">
        <f>SUMPRODUCT(([1]S1!$G$4:$R$4=$E25)*([1]S1!$A$336:$A$567=I$5)*([1]S1!$E$336:$E$567=[1]Pav.tvarkyklė!$C$25),[1]S1!$G$336:$R$567)</f>
        <v>0</v>
      </c>
      <c r="J25" s="14">
        <f>SUMPRODUCT(([1]S1!$G$4:$R$4=$E25)*([1]S1!$A$336:$A$567=J$5)*([1]S1!$E$336:$E$567=[1]Pav.tvarkyklė!$C$25),[1]S1!$G$336:$R$567)</f>
        <v>0</v>
      </c>
      <c r="K25" s="14">
        <f>SUMPRODUCT(([1]S1!$G$4:$R$4=$E25)*([1]S1!$A$336:$A$567=K$5)*([1]S1!$E$336:$E$567=[1]Pav.tvarkyklė!$C$25),[1]S1!$G$336:$R$567)</f>
        <v>0</v>
      </c>
      <c r="L25" s="14">
        <f>SUMPRODUCT(([1]S1!$G$4:$R$4=$E25)*([1]S1!$A$336:$A$567=L$5)*([1]S1!$E$336:$E$567=[1]Pav.tvarkyklė!$C$25),[1]S1!$G$336:$R$567)</f>
        <v>0</v>
      </c>
      <c r="M25" s="14">
        <f>SUMPRODUCT(([1]S1!$G$4:$R$4=$E25)*([1]S1!$A$336:$A$567=M$5)*([1]S1!$E$336:$E$567=[1]Pav.tvarkyklė!$C$25),[1]S1!$G$336:$R$567)</f>
        <v>0</v>
      </c>
      <c r="N25" s="14">
        <f>SUMPRODUCT(([1]S1!$G$4:$R$4=$E25)*([1]S1!$A$336:$A$567=N$5)*([1]S1!$E$336:$E$567=[1]Pav.tvarkyklė!$C$25),[1]S1!$G$336:$R$567)</f>
        <v>0</v>
      </c>
      <c r="O25" s="14">
        <f>SUMPRODUCT(([1]S1!$G$4:$R$4=$E25)*([1]S1!$A$336:$A$567=O$5)*([1]S1!$E$336:$E$567=[1]Pav.tvarkyklė!$C$25),[1]S1!$G$336:$R$567)</f>
        <v>0</v>
      </c>
      <c r="P25" s="14">
        <f>SUMPRODUCT(([1]S1!$G$4:$R$4=$E25)*([1]S1!$A$336:$A$567=P$5)*([1]S1!$E$336:$E$567=[1]Pav.tvarkyklė!$C$25),[1]S1!$G$336:$R$567)</f>
        <v>0</v>
      </c>
      <c r="Q25" s="14">
        <f>SUMPRODUCT(([1]S1!$G$4:$R$4=$E25)*([1]S1!$A$336:$A$567=Q$5)*([1]S1!$E$336:$E$567=[1]Pav.tvarkyklė!$C$25),[1]S1!$G$336:$R$567)</f>
        <v>0</v>
      </c>
      <c r="R25" s="14">
        <f>SUMPRODUCT(([1]S1!$G$4:$R$4=$E25)*([1]S1!$A$336:$A$567=R$5)*([1]S1!$E$336:$E$567=[1]Pav.tvarkyklė!$C$25),[1]S1!$G$336:$R$567)</f>
        <v>0</v>
      </c>
      <c r="S25" s="14">
        <f>SUMPRODUCT(([1]S1!$G$4:$R$4=$E25)*([1]S1!$A$336:$A$567=S$5)*([1]S1!$E$336:$E$567=[1]Pav.tvarkyklė!$C$25),[1]S1!$G$336:$R$567)</f>
        <v>0</v>
      </c>
      <c r="T25" s="14">
        <f>SUMPRODUCT(([1]S1!$G$4:$R$4=$E25)*([1]S1!$A$336:$A$567=T$5)*([1]S1!$E$336:$E$567=[1]Pav.tvarkyklė!$C$25),[1]S1!$G$336:$R$567)</f>
        <v>0</v>
      </c>
      <c r="U25" s="14">
        <f>SUMPRODUCT(([1]S1!$G$4:$R$4=$E25)*([1]S1!$A$336:$A$567=U$5)*([1]S1!$E$336:$E$567=[1]Pav.tvarkyklė!$C$25),[1]S1!$G$336:$R$567)</f>
        <v>0</v>
      </c>
      <c r="V25" s="12">
        <f t="shared" si="0"/>
        <v>23009.75</v>
      </c>
      <c r="W25" s="26"/>
    </row>
    <row r="26" spans="2:26" ht="12.75" customHeight="1" x14ac:dyDescent="0.2">
      <c r="B26" s="10">
        <v>20</v>
      </c>
      <c r="C26" s="10" t="str">
        <f>'[1]11.Personalas'!E15</f>
        <v xml:space="preserve">kontrolierius - šaltkalvis </v>
      </c>
      <c r="D26" s="11">
        <f>'[1]11.Personalas'!F15</f>
        <v>0.9800895968143355</v>
      </c>
      <c r="E26" s="10" t="str">
        <f>'[1]11.Personalas'!G15</f>
        <v>I.Apskaitos veikla</v>
      </c>
      <c r="F26" s="19"/>
      <c r="G26" s="13" t="s">
        <v>36</v>
      </c>
      <c r="H26" s="13" t="s">
        <v>36</v>
      </c>
      <c r="I26" s="20"/>
      <c r="J26" s="20"/>
      <c r="K26" s="20"/>
      <c r="L26" s="20"/>
      <c r="M26" s="20"/>
      <c r="N26" s="20"/>
      <c r="O26" s="20"/>
      <c r="P26" s="20"/>
      <c r="Q26" s="20"/>
      <c r="R26" s="20"/>
      <c r="S26" s="20"/>
      <c r="T26" s="20"/>
      <c r="U26" s="20"/>
      <c r="V26" s="19"/>
      <c r="W26" s="26"/>
    </row>
    <row r="27" spans="2:26" ht="12.75" customHeight="1" x14ac:dyDescent="0.2">
      <c r="B27" s="10">
        <v>21</v>
      </c>
      <c r="C27" s="10"/>
      <c r="D27" s="11"/>
      <c r="E27" s="10"/>
      <c r="F27" s="19"/>
      <c r="G27" s="13" t="s">
        <v>36</v>
      </c>
      <c r="H27" s="13" t="s">
        <v>36</v>
      </c>
      <c r="I27" s="20"/>
      <c r="J27" s="20"/>
      <c r="K27" s="20"/>
      <c r="L27" s="20"/>
      <c r="M27" s="20"/>
      <c r="N27" s="20"/>
      <c r="O27" s="20"/>
      <c r="P27" s="20"/>
      <c r="Q27" s="20"/>
      <c r="R27" s="20"/>
      <c r="S27" s="20"/>
      <c r="T27" s="20"/>
      <c r="U27" s="20"/>
      <c r="V27" s="19"/>
      <c r="W27" s="26"/>
    </row>
    <row r="28" spans="2:26" ht="12.75" customHeight="1" x14ac:dyDescent="0.2">
      <c r="B28" s="10">
        <v>22</v>
      </c>
      <c r="C28" s="10"/>
      <c r="D28" s="11"/>
      <c r="E28" s="10"/>
      <c r="F28" s="19"/>
      <c r="G28" s="13" t="s">
        <v>36</v>
      </c>
      <c r="H28" s="13" t="s">
        <v>36</v>
      </c>
      <c r="I28" s="20"/>
      <c r="J28" s="20"/>
      <c r="K28" s="20"/>
      <c r="L28" s="20"/>
      <c r="M28" s="20"/>
      <c r="N28" s="20"/>
      <c r="O28" s="20"/>
      <c r="P28" s="20"/>
      <c r="Q28" s="20"/>
      <c r="R28" s="20"/>
      <c r="S28" s="20"/>
      <c r="T28" s="20"/>
      <c r="U28" s="20"/>
      <c r="V28" s="19"/>
      <c r="W28" s="26"/>
    </row>
    <row r="29" spans="2:26" ht="12.75" customHeight="1" x14ac:dyDescent="0.2">
      <c r="B29" s="10">
        <v>23</v>
      </c>
      <c r="C29" s="10"/>
      <c r="D29" s="11"/>
      <c r="E29" s="10"/>
      <c r="F29" s="23"/>
      <c r="G29" s="13" t="s">
        <v>36</v>
      </c>
      <c r="H29" s="13" t="s">
        <v>36</v>
      </c>
      <c r="I29" s="24"/>
      <c r="J29" s="24"/>
      <c r="K29" s="24"/>
      <c r="L29" s="24"/>
      <c r="M29" s="24"/>
      <c r="N29" s="24"/>
      <c r="O29" s="24"/>
      <c r="P29" s="24"/>
      <c r="Q29" s="24"/>
      <c r="R29" s="24"/>
      <c r="S29" s="24"/>
      <c r="T29" s="24"/>
      <c r="U29" s="24"/>
      <c r="V29" s="23"/>
      <c r="W29" s="26"/>
    </row>
    <row r="30" spans="2:26" ht="12.75" customHeight="1" x14ac:dyDescent="0.2">
      <c r="B30" s="10">
        <v>24</v>
      </c>
      <c r="C30" s="10" t="str">
        <f>'[1]11.Personalas'!E19</f>
        <v xml:space="preserve">šaltkalvis - remontininkas </v>
      </c>
      <c r="D30" s="11">
        <f>'[1]11.Personalas'!F19</f>
        <v>0.50559980089596812</v>
      </c>
      <c r="E30" s="10" t="str">
        <f>'[1]11.Personalas'!G19</f>
        <v>II.Gavyba</v>
      </c>
      <c r="F30" s="27">
        <f>SUMIFS('[1]4.Sąnaudos'!$L$4:$L$333,'[1]4.Sąnaudos'!$J$4:$J$333,[1]Pav.tvarkyklė!$C$25,'[1]4.Sąnaudos'!$K$4:$K$333,$E30)</f>
        <v>5891.98</v>
      </c>
      <c r="G30" s="13" t="s">
        <v>36</v>
      </c>
      <c r="H30" s="13" t="s">
        <v>36</v>
      </c>
      <c r="I30" s="28">
        <f>SUMPRODUCT(([1]S1!$G$4:$R$4=$E30)*([1]S1!$A$336:$A$567=I$5)*([1]S1!$E$336:$E$567=[1]Pav.tvarkyklė!$C$25),[1]S1!$G$336:$R$567)</f>
        <v>0</v>
      </c>
      <c r="J30" s="28">
        <f>SUMPRODUCT(([1]S1!$G$4:$R$4=$E30)*([1]S1!$A$336:$A$567=J$5)*([1]S1!$E$336:$E$567=[1]Pav.tvarkyklė!$C$25),[1]S1!$G$336:$R$567)</f>
        <v>0</v>
      </c>
      <c r="K30" s="28">
        <f>SUMPRODUCT(([1]S1!$G$4:$R$4=$E30)*([1]S1!$A$336:$A$567=K$5)*([1]S1!$E$336:$E$567=[1]Pav.tvarkyklė!$C$25),[1]S1!$G$336:$R$567)</f>
        <v>0</v>
      </c>
      <c r="L30" s="28">
        <f>SUMPRODUCT(([1]S1!$G$4:$R$4=$E30)*([1]S1!$A$336:$A$567=L$5)*([1]S1!$E$336:$E$567=[1]Pav.tvarkyklė!$C$25),[1]S1!$G$336:$R$567)</f>
        <v>0</v>
      </c>
      <c r="M30" s="28">
        <f>SUMPRODUCT(([1]S1!$G$4:$R$4=$E30)*([1]S1!$A$336:$A$567=M$5)*([1]S1!$E$336:$E$567=[1]Pav.tvarkyklė!$C$25),[1]S1!$G$336:$R$567)</f>
        <v>0</v>
      </c>
      <c r="N30" s="28">
        <f>SUMPRODUCT(([1]S1!$G$4:$R$4=$E30)*([1]S1!$A$336:$A$567=N$5)*([1]S1!$E$336:$E$567=[1]Pav.tvarkyklė!$C$25),[1]S1!$G$336:$R$567)</f>
        <v>0</v>
      </c>
      <c r="O30" s="28">
        <f>SUMPRODUCT(([1]S1!$G$4:$R$4=$E30)*([1]S1!$A$336:$A$567=O$5)*([1]S1!$E$336:$E$567=[1]Pav.tvarkyklė!$C$25),[1]S1!$G$336:$R$567)</f>
        <v>0</v>
      </c>
      <c r="P30" s="28">
        <f>SUMPRODUCT(([1]S1!$G$4:$R$4=$E30)*([1]S1!$A$336:$A$567=P$5)*([1]S1!$E$336:$E$567=[1]Pav.tvarkyklė!$C$25),[1]S1!$G$336:$R$567)</f>
        <v>0</v>
      </c>
      <c r="Q30" s="28">
        <f>SUMPRODUCT(([1]S1!$G$4:$R$4=$E30)*([1]S1!$A$336:$A$567=Q$5)*([1]S1!$E$336:$E$567=[1]Pav.tvarkyklė!$C$25),[1]S1!$G$336:$R$567)</f>
        <v>0</v>
      </c>
      <c r="R30" s="28">
        <f>SUMPRODUCT(([1]S1!$G$4:$R$4=$E30)*([1]S1!$A$336:$A$567=R$5)*([1]S1!$E$336:$E$567=[1]Pav.tvarkyklė!$C$25),[1]S1!$G$336:$R$567)</f>
        <v>0</v>
      </c>
      <c r="S30" s="28">
        <f>SUMPRODUCT(([1]S1!$G$4:$R$4=$E30)*([1]S1!$A$336:$A$567=S$5)*([1]S1!$E$336:$E$567=[1]Pav.tvarkyklė!$C$25),[1]S1!$G$336:$R$567)</f>
        <v>0</v>
      </c>
      <c r="T30" s="28">
        <f>SUMPRODUCT(([1]S1!$G$4:$R$4=$E30)*([1]S1!$A$336:$A$567=T$5)*([1]S1!$E$336:$E$567=[1]Pav.tvarkyklė!$C$25),[1]S1!$G$336:$R$567)</f>
        <v>0</v>
      </c>
      <c r="U30" s="28">
        <f>SUMPRODUCT(([1]S1!$G$4:$R$4=$E30)*([1]S1!$A$336:$A$567=U$5)*([1]S1!$E$336:$E$567=[1]Pav.tvarkyklė!$C$25),[1]S1!$G$336:$R$567)</f>
        <v>0</v>
      </c>
      <c r="V30" s="27">
        <f t="shared" si="0"/>
        <v>5891.98</v>
      </c>
      <c r="W30" s="26"/>
    </row>
    <row r="31" spans="2:26" ht="12.75" customHeight="1" x14ac:dyDescent="0.2">
      <c r="B31" s="10">
        <v>25</v>
      </c>
      <c r="C31" s="10" t="str">
        <f>'[1]11.Personalas'!E22</f>
        <v xml:space="preserve">šaltkalvis - remontininkas </v>
      </c>
      <c r="D31" s="11">
        <f>'[1]11.Personalas'!F22</f>
        <v>0.98656047784967649</v>
      </c>
      <c r="E31" s="10" t="str">
        <f>'[1]11.Personalas'!G22</f>
        <v>III.Pav.nuotekos</v>
      </c>
      <c r="F31" s="12">
        <f>SUMIFS('[1]4.Sąnaudos'!$L$4:$L$333,'[1]4.Sąnaudos'!$J$4:$J$333,[1]Pav.tvarkyklė!$C$25,'[1]4.Sąnaudos'!$K$4:$K$333,$E31)</f>
        <v>26695.24</v>
      </c>
      <c r="G31" s="13" t="s">
        <v>36</v>
      </c>
      <c r="H31" s="13" t="s">
        <v>36</v>
      </c>
      <c r="I31" s="14">
        <f>SUMPRODUCT(([1]S1!$G$4:$R$4=$E31)*([1]S1!$A$336:$A$567=I$5)*([1]S1!$E$336:$E$567=[1]Pav.tvarkyklė!$C$25),[1]S1!$G$336:$R$567)</f>
        <v>0</v>
      </c>
      <c r="J31" s="14">
        <f>SUMPRODUCT(([1]S1!$G$4:$R$4=$E31)*([1]S1!$A$336:$A$567=J$5)*([1]S1!$E$336:$E$567=[1]Pav.tvarkyklė!$C$25),[1]S1!$G$336:$R$567)</f>
        <v>0</v>
      </c>
      <c r="K31" s="14">
        <f>SUMPRODUCT(([1]S1!$G$4:$R$4=$E31)*([1]S1!$A$336:$A$567=K$5)*([1]S1!$E$336:$E$567=[1]Pav.tvarkyklė!$C$25),[1]S1!$G$336:$R$567)</f>
        <v>0</v>
      </c>
      <c r="L31" s="14">
        <f>SUMPRODUCT(([1]S1!$G$4:$R$4=$E31)*([1]S1!$A$336:$A$567=L$5)*([1]S1!$E$336:$E$567=[1]Pav.tvarkyklė!$C$25),[1]S1!$G$336:$R$567)</f>
        <v>0</v>
      </c>
      <c r="M31" s="14">
        <f>SUMPRODUCT(([1]S1!$G$4:$R$4=$E31)*([1]S1!$A$336:$A$567=M$5)*([1]S1!$E$336:$E$567=[1]Pav.tvarkyklė!$C$25),[1]S1!$G$336:$R$567)</f>
        <v>0</v>
      </c>
      <c r="N31" s="14">
        <f>SUMPRODUCT(([1]S1!$G$4:$R$4=$E31)*([1]S1!$A$336:$A$567=N$5)*([1]S1!$E$336:$E$567=[1]Pav.tvarkyklė!$C$25),[1]S1!$G$336:$R$567)</f>
        <v>0</v>
      </c>
      <c r="O31" s="14">
        <f>SUMPRODUCT(([1]S1!$G$4:$R$4=$E31)*([1]S1!$A$336:$A$567=O$5)*([1]S1!$E$336:$E$567=[1]Pav.tvarkyklė!$C$25),[1]S1!$G$336:$R$567)</f>
        <v>0</v>
      </c>
      <c r="P31" s="14">
        <f>SUMPRODUCT(([1]S1!$G$4:$R$4=$E31)*([1]S1!$A$336:$A$567=P$5)*([1]S1!$E$336:$E$567=[1]Pav.tvarkyklė!$C$25),[1]S1!$G$336:$R$567)</f>
        <v>0</v>
      </c>
      <c r="Q31" s="14">
        <f>SUMPRODUCT(([1]S1!$G$4:$R$4=$E31)*([1]S1!$A$336:$A$567=Q$5)*([1]S1!$E$336:$E$567=[1]Pav.tvarkyklė!$C$25),[1]S1!$G$336:$R$567)</f>
        <v>0</v>
      </c>
      <c r="R31" s="14">
        <f>SUMPRODUCT(([1]S1!$G$4:$R$4=$E31)*([1]S1!$A$336:$A$567=R$5)*([1]S1!$E$336:$E$567=[1]Pav.tvarkyklė!$C$25),[1]S1!$G$336:$R$567)</f>
        <v>0</v>
      </c>
      <c r="S31" s="14">
        <f>SUMPRODUCT(([1]S1!$G$4:$R$4=$E31)*([1]S1!$A$336:$A$567=S$5)*([1]S1!$E$336:$E$567=[1]Pav.tvarkyklė!$C$25),[1]S1!$G$336:$R$567)</f>
        <v>0</v>
      </c>
      <c r="T31" s="14">
        <f>SUMPRODUCT(([1]S1!$G$4:$R$4=$E31)*([1]S1!$A$336:$A$567=T$5)*([1]S1!$E$336:$E$567=[1]Pav.tvarkyklė!$C$25),[1]S1!$G$336:$R$567)</f>
        <v>0</v>
      </c>
      <c r="U31" s="14">
        <f>SUMPRODUCT(([1]S1!$G$4:$R$4=$E31)*([1]S1!$A$336:$A$567=U$5)*([1]S1!$E$336:$E$567=[1]Pav.tvarkyklė!$C$25),[1]S1!$G$336:$R$567)</f>
        <v>0</v>
      </c>
      <c r="V31" s="15">
        <f t="shared" si="0"/>
        <v>26695.24</v>
      </c>
      <c r="W31" s="26"/>
    </row>
    <row r="32" spans="2:26" ht="12.75" customHeight="1" x14ac:dyDescent="0.2">
      <c r="B32" s="10">
        <v>26</v>
      </c>
      <c r="C32" s="10" t="str">
        <f>'[1]11.Personalas'!E32</f>
        <v xml:space="preserve">operatorius </v>
      </c>
      <c r="D32" s="11">
        <f>'[1]11.Personalas'!F32</f>
        <v>1.050024888003982</v>
      </c>
      <c r="E32" s="10" t="str">
        <f>'[1]11.Personalas'!G32</f>
        <v>III.Pav.nuotekos</v>
      </c>
      <c r="F32" s="19"/>
      <c r="G32" s="13" t="s">
        <v>36</v>
      </c>
      <c r="H32" s="13" t="s">
        <v>36</v>
      </c>
      <c r="I32" s="20"/>
      <c r="J32" s="20"/>
      <c r="K32" s="20"/>
      <c r="L32" s="20"/>
      <c r="M32" s="20"/>
      <c r="N32" s="20"/>
      <c r="O32" s="20"/>
      <c r="P32" s="20"/>
      <c r="Q32" s="20"/>
      <c r="R32" s="20"/>
      <c r="S32" s="20"/>
      <c r="T32" s="20"/>
      <c r="U32" s="20"/>
      <c r="V32" s="21"/>
      <c r="W32" s="26"/>
    </row>
    <row r="33" spans="2:23" ht="12.75" customHeight="1" x14ac:dyDescent="0.2">
      <c r="B33" s="10">
        <v>27</v>
      </c>
      <c r="C33" s="10"/>
      <c r="D33" s="11"/>
      <c r="E33" s="10"/>
      <c r="F33" s="23"/>
      <c r="G33" s="13" t="s">
        <v>36</v>
      </c>
      <c r="H33" s="13" t="s">
        <v>36</v>
      </c>
      <c r="I33" s="24"/>
      <c r="J33" s="24"/>
      <c r="K33" s="24"/>
      <c r="L33" s="24"/>
      <c r="M33" s="24"/>
      <c r="N33" s="24"/>
      <c r="O33" s="24"/>
      <c r="P33" s="24"/>
      <c r="Q33" s="24"/>
      <c r="R33" s="24"/>
      <c r="S33" s="24"/>
      <c r="T33" s="24"/>
      <c r="U33" s="24"/>
      <c r="V33" s="25"/>
      <c r="W33" s="26"/>
    </row>
    <row r="34" spans="2:23" ht="12.75" customHeight="1" x14ac:dyDescent="0.2">
      <c r="B34" s="10">
        <v>28</v>
      </c>
      <c r="C34" s="10" t="str">
        <f>'[1]11.Personalas'!E20</f>
        <v xml:space="preserve">šaltkalvis - remontininkas </v>
      </c>
      <c r="D34" s="11">
        <f>'[1]11.Personalas'!F20</f>
        <v>0.50559980089596812</v>
      </c>
      <c r="E34" s="10" t="str">
        <f>'[1]11.Personalas'!G20</f>
        <v>II.Ruošimas</v>
      </c>
      <c r="F34" s="27">
        <f>SUMIFS('[1]4.Sąnaudos'!$L$4:$L$333,'[1]4.Sąnaudos'!$J$4:$J$333,[1]Pav.tvarkyklė!$C$25,'[1]4.Sąnaudos'!$K$4:$K$333,$E34)</f>
        <v>5904.28</v>
      </c>
      <c r="G34" s="13" t="s">
        <v>36</v>
      </c>
      <c r="H34" s="13" t="s">
        <v>36</v>
      </c>
      <c r="I34" s="28">
        <f>SUMPRODUCT(([1]S1!$G$4:$R$4=$E34)*([1]S1!$A$336:$A$567=I$5)*([1]S1!$E$336:$E$567=[1]Pav.tvarkyklė!$C$25),[1]S1!$G$336:$R$567)</f>
        <v>0</v>
      </c>
      <c r="J34" s="28">
        <f>SUMPRODUCT(([1]S1!$G$4:$R$4=$E34)*([1]S1!$A$336:$A$567=J$5)*([1]S1!$E$336:$E$567=[1]Pav.tvarkyklė!$C$25),[1]S1!$G$336:$R$567)</f>
        <v>0</v>
      </c>
      <c r="K34" s="28">
        <f>SUMPRODUCT(([1]S1!$G$4:$R$4=$E34)*([1]S1!$A$336:$A$567=K$5)*([1]S1!$E$336:$E$567=[1]Pav.tvarkyklė!$C$25),[1]S1!$G$336:$R$567)</f>
        <v>0</v>
      </c>
      <c r="L34" s="28">
        <f>SUMPRODUCT(([1]S1!$G$4:$R$4=$E34)*([1]S1!$A$336:$A$567=L$5)*([1]S1!$E$336:$E$567=[1]Pav.tvarkyklė!$C$25),[1]S1!$G$336:$R$567)</f>
        <v>0</v>
      </c>
      <c r="M34" s="28">
        <f>SUMPRODUCT(([1]S1!$G$4:$R$4=$E34)*([1]S1!$A$336:$A$567=M$5)*([1]S1!$E$336:$E$567=[1]Pav.tvarkyklė!$C$25),[1]S1!$G$336:$R$567)</f>
        <v>0</v>
      </c>
      <c r="N34" s="28">
        <f>SUMPRODUCT(([1]S1!$G$4:$R$4=$E34)*([1]S1!$A$336:$A$567=N$5)*([1]S1!$E$336:$E$567=[1]Pav.tvarkyklė!$C$25),[1]S1!$G$336:$R$567)</f>
        <v>0</v>
      </c>
      <c r="O34" s="28">
        <f>SUMPRODUCT(([1]S1!$G$4:$R$4=$E34)*([1]S1!$A$336:$A$567=O$5)*([1]S1!$E$336:$E$567=[1]Pav.tvarkyklė!$C$25),[1]S1!$G$336:$R$567)</f>
        <v>0</v>
      </c>
      <c r="P34" s="28">
        <f>SUMPRODUCT(([1]S1!$G$4:$R$4=$E34)*([1]S1!$A$336:$A$567=P$5)*([1]S1!$E$336:$E$567=[1]Pav.tvarkyklė!$C$25),[1]S1!$G$336:$R$567)</f>
        <v>0</v>
      </c>
      <c r="Q34" s="28">
        <f>SUMPRODUCT(([1]S1!$G$4:$R$4=$E34)*([1]S1!$A$336:$A$567=Q$5)*([1]S1!$E$336:$E$567=[1]Pav.tvarkyklė!$C$25),[1]S1!$G$336:$R$567)</f>
        <v>0</v>
      </c>
      <c r="R34" s="28">
        <f>SUMPRODUCT(([1]S1!$G$4:$R$4=$E34)*([1]S1!$A$336:$A$567=R$5)*([1]S1!$E$336:$E$567=[1]Pav.tvarkyklė!$C$25),[1]S1!$G$336:$R$567)</f>
        <v>0</v>
      </c>
      <c r="S34" s="28">
        <f>SUMPRODUCT(([1]S1!$G$4:$R$4=$E34)*([1]S1!$A$336:$A$567=S$5)*([1]S1!$E$336:$E$567=[1]Pav.tvarkyklė!$C$25),[1]S1!$G$336:$R$567)</f>
        <v>0</v>
      </c>
      <c r="T34" s="28">
        <f>SUMPRODUCT(([1]S1!$G$4:$R$4=$E34)*([1]S1!$A$336:$A$567=T$5)*([1]S1!$E$336:$E$567=[1]Pav.tvarkyklė!$C$25),[1]S1!$G$336:$R$567)</f>
        <v>0</v>
      </c>
      <c r="U34" s="28">
        <f>SUMPRODUCT(([1]S1!$G$4:$R$4=$E34)*([1]S1!$A$336:$A$567=U$5)*([1]S1!$E$336:$E$567=[1]Pav.tvarkyklė!$C$25),[1]S1!$G$336:$R$567)</f>
        <v>0</v>
      </c>
      <c r="V34" s="27">
        <f t="shared" si="0"/>
        <v>5904.28</v>
      </c>
      <c r="W34" s="26"/>
    </row>
    <row r="35" spans="2:23" ht="12.75" customHeight="1" x14ac:dyDescent="0.2">
      <c r="B35" s="10">
        <v>29</v>
      </c>
      <c r="C35" s="10" t="str">
        <f>'[1]11.Personalas'!E26</f>
        <v xml:space="preserve">vairuotojas - šaltkalvis </v>
      </c>
      <c r="D35" s="11">
        <f>'[1]11.Personalas'!F26</f>
        <v>0.30380786460925802</v>
      </c>
      <c r="E35" s="10" t="str">
        <f>'[1]11.Personalas'!G26</f>
        <v>III.Surinkimas</v>
      </c>
      <c r="F35" s="12">
        <f>SUMIFS('[1]4.Sąnaudos'!$L$4:$L$333,'[1]4.Sąnaudos'!$J$4:$J$333,[1]Pav.tvarkyklė!$C$25,'[1]4.Sąnaudos'!$K$4:$K$333,$E35)</f>
        <v>40785.230000000003</v>
      </c>
      <c r="G35" s="13" t="s">
        <v>36</v>
      </c>
      <c r="H35" s="13" t="s">
        <v>36</v>
      </c>
      <c r="I35" s="14">
        <f>SUMPRODUCT(([1]S1!$G$4:$R$4=$E35)*([1]S1!$A$336:$A$567=I$5)*([1]S1!$E$336:$E$567=[1]Pav.tvarkyklė!$C$25),[1]S1!$G$336:$R$567)</f>
        <v>0</v>
      </c>
      <c r="J35" s="14">
        <f>SUMPRODUCT(([1]S1!$G$4:$R$4=$E35)*([1]S1!$A$336:$A$567=J$5)*([1]S1!$E$336:$E$567=[1]Pav.tvarkyklė!$C$25),[1]S1!$G$336:$R$567)</f>
        <v>0</v>
      </c>
      <c r="K35" s="14">
        <f>SUMPRODUCT(([1]S1!$G$4:$R$4=$E35)*([1]S1!$A$336:$A$567=K$5)*([1]S1!$E$336:$E$567=[1]Pav.tvarkyklė!$C$25),[1]S1!$G$336:$R$567)</f>
        <v>0</v>
      </c>
      <c r="L35" s="14">
        <f>SUMPRODUCT(([1]S1!$G$4:$R$4=$E35)*([1]S1!$A$336:$A$567=L$5)*([1]S1!$E$336:$E$567=[1]Pav.tvarkyklė!$C$25),[1]S1!$G$336:$R$567)</f>
        <v>0</v>
      </c>
      <c r="M35" s="14">
        <f>SUMPRODUCT(([1]S1!$G$4:$R$4=$E35)*([1]S1!$A$336:$A$567=M$5)*([1]S1!$E$336:$E$567=[1]Pav.tvarkyklė!$C$25),[1]S1!$G$336:$R$567)</f>
        <v>0</v>
      </c>
      <c r="N35" s="14">
        <f>SUMPRODUCT(([1]S1!$G$4:$R$4=$E35)*([1]S1!$A$336:$A$567=N$5)*([1]S1!$E$336:$E$567=[1]Pav.tvarkyklė!$C$25),[1]S1!$G$336:$R$567)</f>
        <v>0</v>
      </c>
      <c r="O35" s="14">
        <f>SUMPRODUCT(([1]S1!$G$4:$R$4=$E35)*([1]S1!$A$336:$A$567=O$5)*([1]S1!$E$336:$E$567=[1]Pav.tvarkyklė!$C$25),[1]S1!$G$336:$R$567)</f>
        <v>0</v>
      </c>
      <c r="P35" s="14">
        <f>SUMPRODUCT(([1]S1!$G$4:$R$4=$E35)*([1]S1!$A$336:$A$567=P$5)*([1]S1!$E$336:$E$567=[1]Pav.tvarkyklė!$C$25),[1]S1!$G$336:$R$567)</f>
        <v>0</v>
      </c>
      <c r="Q35" s="14">
        <f>SUMPRODUCT(([1]S1!$G$4:$R$4=$E35)*([1]S1!$A$336:$A$567=Q$5)*([1]S1!$E$336:$E$567=[1]Pav.tvarkyklė!$C$25),[1]S1!$G$336:$R$567)</f>
        <v>0</v>
      </c>
      <c r="R35" s="14">
        <f>SUMPRODUCT(([1]S1!$G$4:$R$4=$E35)*([1]S1!$A$336:$A$567=R$5)*([1]S1!$E$336:$E$567=[1]Pav.tvarkyklė!$C$25),[1]S1!$G$336:$R$567)</f>
        <v>0</v>
      </c>
      <c r="S35" s="14">
        <f>SUMPRODUCT(([1]S1!$G$4:$R$4=$E35)*([1]S1!$A$336:$A$567=S$5)*([1]S1!$E$336:$E$567=[1]Pav.tvarkyklė!$C$25),[1]S1!$G$336:$R$567)</f>
        <v>0</v>
      </c>
      <c r="T35" s="14">
        <f>SUMPRODUCT(([1]S1!$G$4:$R$4=$E35)*([1]S1!$A$336:$A$567=T$5)*([1]S1!$E$336:$E$567=[1]Pav.tvarkyklė!$C$25),[1]S1!$G$336:$R$567)</f>
        <v>0</v>
      </c>
      <c r="U35" s="14">
        <f>SUMPRODUCT(([1]S1!$G$4:$R$4=$E35)*([1]S1!$A$336:$A$567=U$5)*([1]S1!$E$336:$E$567=[1]Pav.tvarkyklė!$C$25),[1]S1!$G$336:$R$567)</f>
        <v>0</v>
      </c>
      <c r="V35" s="15">
        <f t="shared" si="0"/>
        <v>40785.230000000003</v>
      </c>
      <c r="W35" s="26"/>
    </row>
    <row r="36" spans="2:23" ht="12.75" customHeight="1" x14ac:dyDescent="0.2">
      <c r="B36" s="10">
        <v>30</v>
      </c>
      <c r="C36" s="10" t="str">
        <f>'[1]11.Personalas'!E29</f>
        <v>ekologas</v>
      </c>
      <c r="D36" s="11">
        <f>'[1]11.Personalas'!F29</f>
        <v>0.34917869586859135</v>
      </c>
      <c r="E36" s="10" t="str">
        <f>'[1]11.Personalas'!G29</f>
        <v>III.Surinkimas</v>
      </c>
      <c r="F36" s="19"/>
      <c r="G36" s="13" t="s">
        <v>36</v>
      </c>
      <c r="H36" s="13" t="s">
        <v>36</v>
      </c>
      <c r="I36" s="20"/>
      <c r="J36" s="20"/>
      <c r="K36" s="20"/>
      <c r="L36" s="20"/>
      <c r="M36" s="20"/>
      <c r="N36" s="20"/>
      <c r="O36" s="20"/>
      <c r="P36" s="20"/>
      <c r="Q36" s="20"/>
      <c r="R36" s="20"/>
      <c r="S36" s="20"/>
      <c r="T36" s="20"/>
      <c r="U36" s="20"/>
      <c r="V36" s="21"/>
      <c r="W36" s="26"/>
    </row>
    <row r="37" spans="2:23" ht="12.75" customHeight="1" x14ac:dyDescent="0.2">
      <c r="B37" s="10">
        <v>31</v>
      </c>
      <c r="C37" s="10" t="str">
        <f>'[1]11.Personalas'!E30</f>
        <v xml:space="preserve">šaltkalvis - remontininkas </v>
      </c>
      <c r="D37" s="11">
        <f>'[1]11.Personalas'!F30</f>
        <v>1.0104529616724738</v>
      </c>
      <c r="E37" s="10" t="str">
        <f>'[1]11.Personalas'!G30</f>
        <v>III.Surinkimas</v>
      </c>
      <c r="F37" s="19"/>
      <c r="G37" s="13" t="s">
        <v>36</v>
      </c>
      <c r="H37" s="13" t="s">
        <v>36</v>
      </c>
      <c r="I37" s="20"/>
      <c r="J37" s="20"/>
      <c r="K37" s="20"/>
      <c r="L37" s="20"/>
      <c r="M37" s="20"/>
      <c r="N37" s="20"/>
      <c r="O37" s="20"/>
      <c r="P37" s="20"/>
      <c r="Q37" s="20"/>
      <c r="R37" s="20"/>
      <c r="S37" s="20"/>
      <c r="T37" s="20"/>
      <c r="U37" s="20"/>
      <c r="V37" s="21"/>
      <c r="W37" s="26"/>
    </row>
    <row r="38" spans="2:23" ht="12.75" customHeight="1" x14ac:dyDescent="0.2">
      <c r="B38" s="10">
        <v>32</v>
      </c>
      <c r="C38" s="10" t="str">
        <f>'[1]11.Personalas'!E33</f>
        <v xml:space="preserve">vairuotojas - šaltkalvis </v>
      </c>
      <c r="D38" s="11">
        <f>'[1]11.Personalas'!F33</f>
        <v>1.0186660029865604</v>
      </c>
      <c r="E38" s="10" t="str">
        <f>'[1]11.Personalas'!G33</f>
        <v>III.Surinkimas</v>
      </c>
      <c r="F38" s="19"/>
      <c r="G38" s="13" t="s">
        <v>36</v>
      </c>
      <c r="H38" s="13" t="s">
        <v>36</v>
      </c>
      <c r="I38" s="20"/>
      <c r="J38" s="20"/>
      <c r="K38" s="20"/>
      <c r="L38" s="20"/>
      <c r="M38" s="20"/>
      <c r="N38" s="20"/>
      <c r="O38" s="20"/>
      <c r="P38" s="20"/>
      <c r="Q38" s="20"/>
      <c r="R38" s="20"/>
      <c r="S38" s="20"/>
      <c r="T38" s="20"/>
      <c r="U38" s="20"/>
      <c r="V38" s="21"/>
      <c r="W38" s="26"/>
    </row>
    <row r="39" spans="2:23" ht="12.75" customHeight="1" x14ac:dyDescent="0.2">
      <c r="B39" s="10">
        <v>33</v>
      </c>
      <c r="C39" s="10" t="str">
        <f>'[1]11.Personalas'!E34</f>
        <v xml:space="preserve">santechnikas </v>
      </c>
      <c r="D39" s="11">
        <f>'[1]11.Personalas'!F34</f>
        <v>0.65555002488800396</v>
      </c>
      <c r="E39" s="10" t="str">
        <f>'[1]11.Personalas'!G34</f>
        <v>III.Surinkimas</v>
      </c>
      <c r="F39" s="19"/>
      <c r="G39" s="13" t="s">
        <v>36</v>
      </c>
      <c r="H39" s="13" t="s">
        <v>36</v>
      </c>
      <c r="I39" s="20"/>
      <c r="J39" s="20"/>
      <c r="K39" s="20"/>
      <c r="L39" s="20"/>
      <c r="M39" s="20"/>
      <c r="N39" s="20"/>
      <c r="O39" s="20"/>
      <c r="P39" s="20"/>
      <c r="Q39" s="20"/>
      <c r="R39" s="20"/>
      <c r="S39" s="20"/>
      <c r="T39" s="20"/>
      <c r="U39" s="20"/>
      <c r="V39" s="21"/>
      <c r="W39" s="26"/>
    </row>
    <row r="40" spans="2:23" ht="12.75" customHeight="1" x14ac:dyDescent="0.2">
      <c r="B40" s="10">
        <v>34</v>
      </c>
      <c r="C40" s="10" t="str">
        <f>'[1]11.Personalas'!E37</f>
        <v>ekologas</v>
      </c>
      <c r="D40" s="11">
        <f>'[1]11.Personalas'!F37</f>
        <v>0.22025883524141363</v>
      </c>
      <c r="E40" s="10" t="str">
        <f>'[1]11.Personalas'!G37</f>
        <v>III.Surinkimas</v>
      </c>
      <c r="F40" s="23"/>
      <c r="G40" s="13" t="s">
        <v>36</v>
      </c>
      <c r="H40" s="13" t="s">
        <v>36</v>
      </c>
      <c r="I40" s="24"/>
      <c r="J40" s="24"/>
      <c r="K40" s="24"/>
      <c r="L40" s="24"/>
      <c r="M40" s="24"/>
      <c r="N40" s="24"/>
      <c r="O40" s="24"/>
      <c r="P40" s="24"/>
      <c r="Q40" s="24"/>
      <c r="R40" s="24"/>
      <c r="S40" s="24"/>
      <c r="T40" s="24"/>
      <c r="U40" s="24"/>
      <c r="V40" s="25"/>
      <c r="W40" s="26"/>
    </row>
    <row r="41" spans="2:23" ht="12.75" customHeight="1" x14ac:dyDescent="0.2">
      <c r="B41" s="10">
        <v>35</v>
      </c>
      <c r="C41" s="10" t="str">
        <f>'[1]11.Personalas'!E25</f>
        <v xml:space="preserve">operatorius </v>
      </c>
      <c r="D41" s="11">
        <f>'[1]11.Personalas'!F25</f>
        <v>1.0671976107516177</v>
      </c>
      <c r="E41" s="10" t="str">
        <f>'[1]11.Personalas'!G25</f>
        <v>III.Valymas</v>
      </c>
      <c r="F41" s="12">
        <f>SUMIFS('[1]4.Sąnaudos'!$L$4:$L$333,'[1]4.Sąnaudos'!$J$4:$J$333,[1]Pav.tvarkyklė!$C$25,'[1]4.Sąnaudos'!$K$4:$K$333,$E41)</f>
        <v>38879.67</v>
      </c>
      <c r="G41" s="13" t="s">
        <v>36</v>
      </c>
      <c r="H41" s="13" t="s">
        <v>36</v>
      </c>
      <c r="I41" s="14">
        <f>SUMPRODUCT(([1]S1!$G$4:$R$4=$E41)*([1]S1!$A$336:$A$567=I$5)*([1]S1!$E$336:$E$567=[1]Pav.tvarkyklė!$C$25),[1]S1!$G$336:$R$567)</f>
        <v>0</v>
      </c>
      <c r="J41" s="14">
        <f>SUMPRODUCT(([1]S1!$G$4:$R$4=$E41)*([1]S1!$A$336:$A$567=J$5)*([1]S1!$E$336:$E$567=[1]Pav.tvarkyklė!$C$25),[1]S1!$G$336:$R$567)</f>
        <v>0</v>
      </c>
      <c r="K41" s="14">
        <f>SUMPRODUCT(([1]S1!$G$4:$R$4=$E41)*([1]S1!$A$336:$A$567=K$5)*([1]S1!$E$336:$E$567=[1]Pav.tvarkyklė!$C$25),[1]S1!$G$336:$R$567)</f>
        <v>0</v>
      </c>
      <c r="L41" s="14">
        <f>SUMPRODUCT(([1]S1!$G$4:$R$4=$E41)*([1]S1!$A$336:$A$567=L$5)*([1]S1!$E$336:$E$567=[1]Pav.tvarkyklė!$C$25),[1]S1!$G$336:$R$567)</f>
        <v>0</v>
      </c>
      <c r="M41" s="14">
        <f>SUMPRODUCT(([1]S1!$G$4:$R$4=$E41)*([1]S1!$A$336:$A$567=M$5)*([1]S1!$E$336:$E$567=[1]Pav.tvarkyklė!$C$25),[1]S1!$G$336:$R$567)</f>
        <v>0</v>
      </c>
      <c r="N41" s="14">
        <f>SUMPRODUCT(([1]S1!$G$4:$R$4=$E41)*([1]S1!$A$336:$A$567=N$5)*([1]S1!$E$336:$E$567=[1]Pav.tvarkyklė!$C$25),[1]S1!$G$336:$R$567)</f>
        <v>0</v>
      </c>
      <c r="O41" s="14">
        <f>SUMPRODUCT(([1]S1!$G$4:$R$4=$E41)*([1]S1!$A$336:$A$567=O$5)*([1]S1!$E$336:$E$567=[1]Pav.tvarkyklė!$C$25),[1]S1!$G$336:$R$567)</f>
        <v>0</v>
      </c>
      <c r="P41" s="14">
        <f>SUMPRODUCT(([1]S1!$G$4:$R$4=$E41)*([1]S1!$A$336:$A$567=P$5)*([1]S1!$E$336:$E$567=[1]Pav.tvarkyklė!$C$25),[1]S1!$G$336:$R$567)</f>
        <v>0</v>
      </c>
      <c r="Q41" s="14">
        <f>SUMPRODUCT(([1]S1!$G$4:$R$4=$E41)*([1]S1!$A$336:$A$567=Q$5)*([1]S1!$E$336:$E$567=[1]Pav.tvarkyklė!$C$25),[1]S1!$G$336:$R$567)</f>
        <v>0</v>
      </c>
      <c r="R41" s="14">
        <f>SUMPRODUCT(([1]S1!$G$4:$R$4=$E41)*([1]S1!$A$336:$A$567=R$5)*([1]S1!$E$336:$E$567=[1]Pav.tvarkyklė!$C$25),[1]S1!$G$336:$R$567)</f>
        <v>0</v>
      </c>
      <c r="S41" s="14">
        <f>SUMPRODUCT(([1]S1!$G$4:$R$4=$E41)*([1]S1!$A$336:$A$567=S$5)*([1]S1!$E$336:$E$567=[1]Pav.tvarkyklė!$C$25),[1]S1!$G$336:$R$567)</f>
        <v>0</v>
      </c>
      <c r="T41" s="14">
        <f>SUMPRODUCT(([1]S1!$G$4:$R$4=$E41)*([1]S1!$A$336:$A$567=T$5)*([1]S1!$E$336:$E$567=[1]Pav.tvarkyklė!$C$25),[1]S1!$G$336:$R$567)</f>
        <v>0</v>
      </c>
      <c r="U41" s="14">
        <f>SUMPRODUCT(([1]S1!$G$4:$R$4=$E41)*([1]S1!$A$336:$A$567=U$5)*([1]S1!$E$336:$E$567=[1]Pav.tvarkyklė!$C$25),[1]S1!$G$336:$R$567)</f>
        <v>0</v>
      </c>
      <c r="V41" s="15">
        <f t="shared" si="0"/>
        <v>38879.67</v>
      </c>
      <c r="W41" s="26"/>
    </row>
    <row r="42" spans="2:23" ht="12.75" customHeight="1" x14ac:dyDescent="0.2">
      <c r="B42" s="10">
        <v>36</v>
      </c>
      <c r="C42" s="10" t="str">
        <f>'[1]11.Personalas'!E27</f>
        <v xml:space="preserve">operatorius </v>
      </c>
      <c r="D42" s="11">
        <f>'[1]11.Personalas'!F27</f>
        <v>0.91986062717770034</v>
      </c>
      <c r="E42" s="10" t="str">
        <f>'[1]11.Personalas'!G27</f>
        <v>III.Valymas</v>
      </c>
      <c r="F42" s="19"/>
      <c r="G42" s="13" t="s">
        <v>36</v>
      </c>
      <c r="H42" s="13" t="s">
        <v>36</v>
      </c>
      <c r="I42" s="20"/>
      <c r="J42" s="20"/>
      <c r="K42" s="20"/>
      <c r="L42" s="20"/>
      <c r="M42" s="20"/>
      <c r="N42" s="20"/>
      <c r="O42" s="20"/>
      <c r="P42" s="20"/>
      <c r="Q42" s="20"/>
      <c r="R42" s="20"/>
      <c r="S42" s="20"/>
      <c r="T42" s="20"/>
      <c r="U42" s="20"/>
      <c r="V42" s="21"/>
      <c r="W42" s="26"/>
    </row>
    <row r="43" spans="2:23" ht="12.75" customHeight="1" x14ac:dyDescent="0.2">
      <c r="B43" s="10">
        <v>37</v>
      </c>
      <c r="C43" s="10" t="str">
        <f>'[1]11.Personalas'!E28</f>
        <v>ekologas</v>
      </c>
      <c r="D43" s="11">
        <f>'[1]11.Personalas'!F28</f>
        <v>0.34917869586859135</v>
      </c>
      <c r="E43" s="10" t="str">
        <f>'[1]11.Personalas'!G28</f>
        <v>III.Valymas</v>
      </c>
      <c r="F43" s="19"/>
      <c r="G43" s="13" t="s">
        <v>36</v>
      </c>
      <c r="H43" s="13" t="s">
        <v>36</v>
      </c>
      <c r="I43" s="20"/>
      <c r="J43" s="20"/>
      <c r="K43" s="20"/>
      <c r="L43" s="20"/>
      <c r="M43" s="20"/>
      <c r="N43" s="20"/>
      <c r="O43" s="20"/>
      <c r="P43" s="20"/>
      <c r="Q43" s="20"/>
      <c r="R43" s="20"/>
      <c r="S43" s="20"/>
      <c r="T43" s="20"/>
      <c r="U43" s="20"/>
      <c r="V43" s="21"/>
      <c r="W43" s="26"/>
    </row>
    <row r="44" spans="2:23" ht="12.75" customHeight="1" x14ac:dyDescent="0.2">
      <c r="B44" s="10">
        <v>38</v>
      </c>
      <c r="C44" s="10" t="str">
        <f>'[1]11.Personalas'!E31</f>
        <v xml:space="preserve">operatorius </v>
      </c>
      <c r="D44" s="11">
        <f>'[1]11.Personalas'!F31</f>
        <v>1.095072175211548</v>
      </c>
      <c r="E44" s="10" t="str">
        <f>'[1]11.Personalas'!G31</f>
        <v>III.Valymas</v>
      </c>
      <c r="F44" s="19"/>
      <c r="G44" s="13" t="s">
        <v>36</v>
      </c>
      <c r="H44" s="13" t="s">
        <v>36</v>
      </c>
      <c r="I44" s="20"/>
      <c r="J44" s="20"/>
      <c r="K44" s="20"/>
      <c r="L44" s="20"/>
      <c r="M44" s="20"/>
      <c r="N44" s="20"/>
      <c r="O44" s="20"/>
      <c r="P44" s="20"/>
      <c r="Q44" s="20"/>
      <c r="R44" s="20"/>
      <c r="S44" s="20"/>
      <c r="T44" s="20"/>
      <c r="U44" s="20"/>
      <c r="V44" s="21"/>
      <c r="W44" s="26"/>
    </row>
    <row r="45" spans="2:23" ht="12.75" customHeight="1" x14ac:dyDescent="0.2">
      <c r="B45" s="10">
        <v>39</v>
      </c>
      <c r="C45" s="10" t="str">
        <f>'[1]11.Personalas'!E36</f>
        <v>ekologas</v>
      </c>
      <c r="D45" s="11">
        <f>'[1]11.Personalas'!F36</f>
        <v>0.22025883524141363</v>
      </c>
      <c r="E45" s="10" t="str">
        <f>'[1]11.Personalas'!G36</f>
        <v>III.Valymas</v>
      </c>
      <c r="F45" s="23"/>
      <c r="G45" s="13" t="s">
        <v>36</v>
      </c>
      <c r="H45" s="13" t="s">
        <v>36</v>
      </c>
      <c r="I45" s="24"/>
      <c r="J45" s="24"/>
      <c r="K45" s="24"/>
      <c r="L45" s="24"/>
      <c r="M45" s="24"/>
      <c r="N45" s="24"/>
      <c r="O45" s="24"/>
      <c r="P45" s="24"/>
      <c r="Q45" s="24"/>
      <c r="R45" s="24"/>
      <c r="S45" s="24"/>
      <c r="T45" s="24"/>
      <c r="U45" s="24"/>
      <c r="V45" s="25"/>
      <c r="W45" s="26"/>
    </row>
    <row r="46" spans="2:23" ht="12.75" customHeight="1" x14ac:dyDescent="0.2">
      <c r="B46" s="10">
        <v>40</v>
      </c>
      <c r="C46" s="10" t="str">
        <f>'[1]11.Personalas'!E18</f>
        <v>IT specialistas - elekrikas</v>
      </c>
      <c r="D46" s="11">
        <f>'[1]11.Personalas'!F18</f>
        <v>1.0355898456943753</v>
      </c>
      <c r="E46" s="10" t="str">
        <f>'[1]11.Personalas'!G18</f>
        <v>Netiesioginės sąnaudos</v>
      </c>
      <c r="F46" s="29">
        <f>SUMIFS('[1]4.Sąnaudos'!$L$4:$L$333,'[1]4.Sąnaudos'!$J$4:$J$333,[1]Pav.tvarkyklė!$C$25,'[1]4.Sąnaudos'!$K$4:$K$333,$E46)</f>
        <v>34801.449999999997</v>
      </c>
      <c r="G46" s="13" t="s">
        <v>36</v>
      </c>
      <c r="H46" s="13" t="s">
        <v>36</v>
      </c>
      <c r="I46" s="14">
        <f>SUMPRODUCT(([1]S1!$G$4:$R$4=$E46)*([1]S1!$A$336:$A$567=I$5)*([1]S1!$E$336:$E$567=[1]Pav.tvarkyklė!$C$25),[1]S1!$G$336:$R$567)</f>
        <v>0</v>
      </c>
      <c r="J46" s="14">
        <f>SUMPRODUCT(([1]S1!$G$4:$R$4=$E46)*([1]S1!$A$336:$A$567=J$5)*([1]S1!$E$336:$E$567=[1]Pav.tvarkyklė!$C$25),[1]S1!$G$336:$R$567)</f>
        <v>0</v>
      </c>
      <c r="K46" s="14">
        <f>SUMPRODUCT(([1]S1!$G$4:$R$4=$E46)*([1]S1!$A$336:$A$567=K$5)*([1]S1!$E$336:$E$567=[1]Pav.tvarkyklė!$C$25),[1]S1!$G$336:$R$567)</f>
        <v>0</v>
      </c>
      <c r="L46" s="14">
        <f>SUMPRODUCT(([1]S1!$G$4:$R$4=$E46)*([1]S1!$A$336:$A$567=L$5)*([1]S1!$E$336:$E$567=[1]Pav.tvarkyklė!$C$25),[1]S1!$G$336:$R$567)</f>
        <v>0</v>
      </c>
      <c r="M46" s="14">
        <f>SUMPRODUCT(([1]S1!$G$4:$R$4=$E46)*([1]S1!$A$336:$A$567=M$5)*([1]S1!$E$336:$E$567=[1]Pav.tvarkyklė!$C$25),[1]S1!$G$336:$R$567)</f>
        <v>0</v>
      </c>
      <c r="N46" s="14">
        <f>SUMPRODUCT(([1]S1!$G$4:$R$4=$E46)*([1]S1!$A$336:$A$567=N$5)*([1]S1!$E$336:$E$567=[1]Pav.tvarkyklė!$C$25),[1]S1!$G$336:$R$567)</f>
        <v>0</v>
      </c>
      <c r="O46" s="14">
        <f>SUMPRODUCT(([1]S1!$G$4:$R$4=$E46)*([1]S1!$A$336:$A$567=O$5)*([1]S1!$E$336:$E$567=[1]Pav.tvarkyklė!$C$25),[1]S1!$G$336:$R$567)</f>
        <v>0</v>
      </c>
      <c r="P46" s="14">
        <f>SUMPRODUCT(([1]S1!$G$4:$R$4=$E46)*([1]S1!$A$336:$A$567=P$5)*([1]S1!$E$336:$E$567=[1]Pav.tvarkyklė!$C$25),[1]S1!$G$336:$R$567)</f>
        <v>0</v>
      </c>
      <c r="Q46" s="14">
        <f>SUMPRODUCT(([1]S1!$G$4:$R$4=$E46)*([1]S1!$A$336:$A$567=Q$5)*([1]S1!$E$336:$E$567=[1]Pav.tvarkyklė!$C$25),[1]S1!$G$336:$R$567)</f>
        <v>0</v>
      </c>
      <c r="R46" s="14">
        <f>SUMPRODUCT(([1]S1!$G$4:$R$4=$E46)*([1]S1!$A$336:$A$567=R$5)*([1]S1!$E$336:$E$567=[1]Pav.tvarkyklė!$C$25),[1]S1!$G$336:$R$567)</f>
        <v>0</v>
      </c>
      <c r="S46" s="14">
        <f>SUMPRODUCT(([1]S1!$G$4:$R$4=$E46)*([1]S1!$A$336:$A$567=S$5)*([1]S1!$E$336:$E$567=[1]Pav.tvarkyklė!$C$25),[1]S1!$G$336:$R$567)</f>
        <v>0</v>
      </c>
      <c r="T46" s="14">
        <f>SUMPRODUCT(([1]S1!$G$4:$R$4=$E46)*([1]S1!$A$336:$A$567=T$5)*([1]S1!$E$336:$E$567=[1]Pav.tvarkyklė!$C$25),[1]S1!$G$336:$R$567)</f>
        <v>0</v>
      </c>
      <c r="U46" s="14">
        <f>SUMPRODUCT(([1]S1!$G$4:$R$4=$E46)*([1]S1!$A$336:$A$567=U$5)*([1]S1!$E$336:$E$567=[1]Pav.tvarkyklė!$C$25),[1]S1!$G$336:$R$567)</f>
        <v>0</v>
      </c>
      <c r="V46" s="30">
        <f t="shared" si="0"/>
        <v>34801.449999999997</v>
      </c>
      <c r="W46" s="26"/>
    </row>
    <row r="47" spans="2:23" ht="12.75" customHeight="1" x14ac:dyDescent="0.2">
      <c r="B47" s="10">
        <v>41</v>
      </c>
      <c r="C47" s="10" t="str">
        <f>'[1]11.Personalas'!E23</f>
        <v>valytoja</v>
      </c>
      <c r="D47" s="11">
        <f>'[1]11.Personalas'!F23</f>
        <v>0.75</v>
      </c>
      <c r="E47" s="10" t="str">
        <f>'[1]11.Personalas'!G23</f>
        <v>Netiesioginės sąnaudos</v>
      </c>
      <c r="F47" s="31"/>
      <c r="G47" s="13" t="s">
        <v>36</v>
      </c>
      <c r="H47" s="13" t="s">
        <v>36</v>
      </c>
      <c r="I47" s="24"/>
      <c r="J47" s="24"/>
      <c r="K47" s="24"/>
      <c r="L47" s="24"/>
      <c r="M47" s="24"/>
      <c r="N47" s="24"/>
      <c r="O47" s="24"/>
      <c r="P47" s="24"/>
      <c r="Q47" s="24"/>
      <c r="R47" s="24"/>
      <c r="S47" s="24"/>
      <c r="T47" s="24"/>
      <c r="U47" s="24"/>
      <c r="V47" s="32"/>
      <c r="W47" s="26"/>
    </row>
    <row r="48" spans="2:23" ht="12.75" customHeight="1" x14ac:dyDescent="0.2">
      <c r="B48" s="10"/>
      <c r="C48" s="10" t="str">
        <f>'[1]11.Personalas'!E35</f>
        <v>elektrikas</v>
      </c>
      <c r="D48" s="11">
        <f>'[1]11.Personalas'!F35</f>
        <v>1.0189148830263812</v>
      </c>
      <c r="E48" s="10" t="str">
        <f>'[1]11.Personalas'!G35</f>
        <v>Netiesioginės sąnaudos</v>
      </c>
      <c r="F48" s="33"/>
      <c r="G48" s="13" t="s">
        <v>36</v>
      </c>
      <c r="H48" s="13" t="s">
        <v>36</v>
      </c>
      <c r="I48" s="34"/>
      <c r="J48" s="34"/>
      <c r="K48" s="34"/>
      <c r="L48" s="34"/>
      <c r="M48" s="34"/>
      <c r="N48" s="34"/>
      <c r="O48" s="34"/>
      <c r="P48" s="34"/>
      <c r="Q48" s="34"/>
      <c r="R48" s="34"/>
      <c r="S48" s="34"/>
      <c r="T48" s="34"/>
      <c r="U48" s="34"/>
      <c r="V48" s="35"/>
      <c r="W48" s="26"/>
    </row>
    <row r="49" spans="2:23" ht="12.75" customHeight="1" x14ac:dyDescent="0.2">
      <c r="B49" s="10">
        <v>42</v>
      </c>
      <c r="C49" s="10" t="str">
        <f>'[1]11.Personalas'!E24</f>
        <v xml:space="preserve">operatorius </v>
      </c>
      <c r="D49" s="11">
        <f>'[1]11.Personalas'!F24</f>
        <v>1.0233947237431558</v>
      </c>
      <c r="E49" s="10" t="str">
        <f>'[1]11.Personalas'!G24</f>
        <v>III.Dumblas</v>
      </c>
      <c r="F49" s="27">
        <f>SUMIFS('[1]4.Sąnaudos'!$L$4:$L$333,'[1]4.Sąnaudos'!$J$4:$J$333,[1]Pav.tvarkyklė!$C$25,'[1]4.Sąnaudos'!$K$4:$K$333,$E49)</f>
        <v>10154.67</v>
      </c>
      <c r="G49" s="13" t="s">
        <v>36</v>
      </c>
      <c r="H49" s="13" t="s">
        <v>36</v>
      </c>
      <c r="I49" s="28">
        <f>SUMPRODUCT(([1]S1!$G$4:$R$4=$E49)*([1]S1!$A$336:$A$567=I$5)*([1]S1!$E$336:$E$567=[1]Pav.tvarkyklė!$C$25),[1]S1!$G$336:$R$567)</f>
        <v>0</v>
      </c>
      <c r="J49" s="28">
        <f>SUMPRODUCT(([1]S1!$G$4:$R$4=$E49)*([1]S1!$A$336:$A$567=J$5)*([1]S1!$E$336:$E$567=[1]Pav.tvarkyklė!$C$25),[1]S1!$G$336:$R$567)</f>
        <v>0</v>
      </c>
      <c r="K49" s="28">
        <f>SUMPRODUCT(([1]S1!$G$4:$R$4=$E49)*([1]S1!$A$336:$A$567=K$5)*([1]S1!$E$336:$E$567=[1]Pav.tvarkyklė!$C$25),[1]S1!$G$336:$R$567)</f>
        <v>0</v>
      </c>
      <c r="L49" s="28">
        <f>SUMPRODUCT(([1]S1!$G$4:$R$4=$E49)*([1]S1!$A$336:$A$567=L$5)*([1]S1!$E$336:$E$567=[1]Pav.tvarkyklė!$C$25),[1]S1!$G$336:$R$567)</f>
        <v>0</v>
      </c>
      <c r="M49" s="28">
        <f>SUMPRODUCT(([1]S1!$G$4:$R$4=$E49)*([1]S1!$A$336:$A$567=M$5)*([1]S1!$E$336:$E$567=[1]Pav.tvarkyklė!$C$25),[1]S1!$G$336:$R$567)</f>
        <v>0</v>
      </c>
      <c r="N49" s="28">
        <f>SUMPRODUCT(([1]S1!$G$4:$R$4=$E49)*([1]S1!$A$336:$A$567=N$5)*([1]S1!$E$336:$E$567=[1]Pav.tvarkyklė!$C$25),[1]S1!$G$336:$R$567)</f>
        <v>0</v>
      </c>
      <c r="O49" s="28">
        <f>SUMPRODUCT(([1]S1!$G$4:$R$4=$E49)*([1]S1!$A$336:$A$567=O$5)*([1]S1!$E$336:$E$567=[1]Pav.tvarkyklė!$C$25),[1]S1!$G$336:$R$567)</f>
        <v>0</v>
      </c>
      <c r="P49" s="28">
        <f>SUMPRODUCT(([1]S1!$G$4:$R$4=$E49)*([1]S1!$A$336:$A$567=P$5)*([1]S1!$E$336:$E$567=[1]Pav.tvarkyklė!$C$25),[1]S1!$G$336:$R$567)</f>
        <v>0</v>
      </c>
      <c r="Q49" s="28">
        <f>SUMPRODUCT(([1]S1!$G$4:$R$4=$E49)*([1]S1!$A$336:$A$567=Q$5)*([1]S1!$E$336:$E$567=[1]Pav.tvarkyklė!$C$25),[1]S1!$G$336:$R$567)</f>
        <v>0</v>
      </c>
      <c r="R49" s="28">
        <f>SUMPRODUCT(([1]S1!$G$4:$R$4=$E49)*([1]S1!$A$336:$A$567=R$5)*([1]S1!$E$336:$E$567=[1]Pav.tvarkyklė!$C$25),[1]S1!$G$336:$R$567)</f>
        <v>0</v>
      </c>
      <c r="S49" s="28">
        <f>SUMPRODUCT(([1]S1!$G$4:$R$4=$E49)*([1]S1!$A$336:$A$567=S$5)*([1]S1!$E$336:$E$567=[1]Pav.tvarkyklė!$C$25),[1]S1!$G$336:$R$567)</f>
        <v>0</v>
      </c>
      <c r="T49" s="28">
        <f>SUMPRODUCT(([1]S1!$G$4:$R$4=$E49)*([1]S1!$A$336:$A$567=T$5)*([1]S1!$E$336:$E$567=[1]Pav.tvarkyklė!$C$25),[1]S1!$G$336:$R$567)</f>
        <v>0</v>
      </c>
      <c r="U49" s="28">
        <f>SUMPRODUCT(([1]S1!$G$4:$R$4=$E49)*([1]S1!$A$336:$A$567=U$5)*([1]S1!$E$336:$E$567=[1]Pav.tvarkyklė!$C$25),[1]S1!$G$336:$R$567)</f>
        <v>0</v>
      </c>
      <c r="V49" s="27">
        <f t="shared" si="0"/>
        <v>10154.67</v>
      </c>
      <c r="W49" s="26"/>
    </row>
    <row r="50" spans="2:23" ht="12.75" customHeight="1" x14ac:dyDescent="0.2">
      <c r="B50" s="10">
        <v>43</v>
      </c>
      <c r="C50" s="10" t="str">
        <f>'[1]11.Personalas'!E5</f>
        <v xml:space="preserve">vyr. indžinierius </v>
      </c>
      <c r="D50" s="11">
        <f>'[1]11.Personalas'!F5</f>
        <v>0.36523145843703336</v>
      </c>
      <c r="E50" s="10" t="str">
        <f>'[1]11.Personalas'!G5</f>
        <v>V.Nereguliuojama</v>
      </c>
      <c r="F50" s="12">
        <f>SUMIFS('[1]4.Sąnaudos'!$L$4:$L$333,'[1]4.Sąnaudos'!$J$4:$J$333,[1]Pav.tvarkyklė!$C$25,'[1]4.Sąnaudos'!$K$4:$K$333,$E50)</f>
        <v>11106.24</v>
      </c>
      <c r="G50" s="13" t="s">
        <v>36</v>
      </c>
      <c r="H50" s="13" t="s">
        <v>36</v>
      </c>
      <c r="I50" s="14">
        <f>SUMPRODUCT(([1]S1!$G$4:$R$4=$E50)*([1]S1!$A$336:$A$567=I$5)*([1]S1!$E$336:$E$567=[1]Pav.tvarkyklė!$C$25),[1]S1!$G$336:$R$567)</f>
        <v>0</v>
      </c>
      <c r="J50" s="14">
        <f>SUMPRODUCT(([1]S1!$G$4:$R$4=$E50)*([1]S1!$A$336:$A$567=J$5)*([1]S1!$E$336:$E$567=[1]Pav.tvarkyklė!$C$25),[1]S1!$G$336:$R$567)</f>
        <v>0</v>
      </c>
      <c r="K50" s="14">
        <f>SUMPRODUCT(([1]S1!$G$4:$R$4=$E50)*([1]S1!$A$336:$A$567=K$5)*([1]S1!$E$336:$E$567=[1]Pav.tvarkyklė!$C$25),[1]S1!$G$336:$R$567)</f>
        <v>0</v>
      </c>
      <c r="L50" s="14">
        <f>SUMPRODUCT(([1]S1!$G$4:$R$4=$E50)*([1]S1!$A$336:$A$567=L$5)*([1]S1!$E$336:$E$567=[1]Pav.tvarkyklė!$C$25),[1]S1!$G$336:$R$567)</f>
        <v>0</v>
      </c>
      <c r="M50" s="14">
        <f>SUMPRODUCT(([1]S1!$G$4:$R$4=$E50)*([1]S1!$A$336:$A$567=M$5)*([1]S1!$E$336:$E$567=[1]Pav.tvarkyklė!$C$25),[1]S1!$G$336:$R$567)</f>
        <v>0</v>
      </c>
      <c r="N50" s="14">
        <f>SUMPRODUCT(([1]S1!$G$4:$R$4=$E50)*([1]S1!$A$336:$A$567=N$5)*([1]S1!$E$336:$E$567=[1]Pav.tvarkyklė!$C$25),[1]S1!$G$336:$R$567)</f>
        <v>0</v>
      </c>
      <c r="O50" s="14">
        <f>SUMPRODUCT(([1]S1!$G$4:$R$4=$E50)*([1]S1!$A$336:$A$567=O$5)*([1]S1!$E$336:$E$567=[1]Pav.tvarkyklė!$C$25),[1]S1!$G$336:$R$567)</f>
        <v>0</v>
      </c>
      <c r="P50" s="14">
        <f>SUMPRODUCT(([1]S1!$G$4:$R$4=$E50)*([1]S1!$A$336:$A$567=P$5)*([1]S1!$E$336:$E$567=[1]Pav.tvarkyklė!$C$25),[1]S1!$G$336:$R$567)</f>
        <v>0</v>
      </c>
      <c r="Q50" s="14">
        <f>SUMPRODUCT(([1]S1!$G$4:$R$4=$E50)*([1]S1!$A$336:$A$567=Q$5)*([1]S1!$E$336:$E$567=[1]Pav.tvarkyklė!$C$25),[1]S1!$G$336:$R$567)</f>
        <v>0</v>
      </c>
      <c r="R50" s="14">
        <f>SUMPRODUCT(([1]S1!$G$4:$R$4=$E50)*([1]S1!$A$336:$A$567=R$5)*([1]S1!$E$336:$E$567=[1]Pav.tvarkyklė!$C$25),[1]S1!$G$336:$R$567)</f>
        <v>0</v>
      </c>
      <c r="S50" s="14">
        <f>SUMPRODUCT(([1]S1!$G$4:$R$4=$E50)*([1]S1!$A$336:$A$567=S$5)*([1]S1!$E$336:$E$567=[1]Pav.tvarkyklė!$C$25),[1]S1!$G$336:$R$567)</f>
        <v>0</v>
      </c>
      <c r="T50" s="14">
        <f>SUMPRODUCT(([1]S1!$G$4:$R$4=$E50)*([1]S1!$A$336:$A$567=T$5)*([1]S1!$E$336:$E$567=[1]Pav.tvarkyklė!$C$25),[1]S1!$G$336:$R$567)</f>
        <v>0</v>
      </c>
      <c r="U50" s="14">
        <f>SUMPRODUCT(([1]S1!$G$4:$R$4=$E50)*([1]S1!$A$336:$A$567=U$5)*([1]S1!$E$336:$E$567=[1]Pav.tvarkyklė!$C$25),[1]S1!$G$336:$R$567)</f>
        <v>0</v>
      </c>
      <c r="V50" s="12">
        <f t="shared" si="0"/>
        <v>11106.24</v>
      </c>
      <c r="W50" s="26"/>
    </row>
    <row r="51" spans="2:23" ht="12.75" customHeight="1" x14ac:dyDescent="0.2">
      <c r="B51" s="10">
        <v>44</v>
      </c>
      <c r="C51" s="10" t="str">
        <f>'[1]11.Personalas'!E11</f>
        <v xml:space="preserve">vyr. finansininkė </v>
      </c>
      <c r="D51" s="11">
        <f>'[1]11.Personalas'!F11</f>
        <v>0.16660029865604778</v>
      </c>
      <c r="E51" s="10" t="str">
        <f>'[1]11.Personalas'!G11</f>
        <v>V.Nereguliuojama</v>
      </c>
      <c r="F51" s="19"/>
      <c r="G51" s="13" t="s">
        <v>36</v>
      </c>
      <c r="H51" s="13" t="s">
        <v>36</v>
      </c>
      <c r="I51" s="20"/>
      <c r="J51" s="20"/>
      <c r="K51" s="20"/>
      <c r="L51" s="20"/>
      <c r="M51" s="20"/>
      <c r="N51" s="20"/>
      <c r="O51" s="20"/>
      <c r="P51" s="20"/>
      <c r="Q51" s="20"/>
      <c r="R51" s="20"/>
      <c r="S51" s="20"/>
      <c r="T51" s="20"/>
      <c r="U51" s="20"/>
      <c r="V51" s="19"/>
      <c r="W51" s="26"/>
    </row>
    <row r="52" spans="2:23" ht="12.75" customHeight="1" x14ac:dyDescent="0.2">
      <c r="B52" s="10">
        <v>45</v>
      </c>
      <c r="C52" s="10" t="str">
        <f>'[1]11.Personalas'!E38</f>
        <v xml:space="preserve">HSC kasininkė </v>
      </c>
      <c r="D52" s="11">
        <f>'[1]11.Personalas'!F38</f>
        <v>0.70333499253359877</v>
      </c>
      <c r="E52" s="10" t="str">
        <f>'[1]11.Personalas'!G38</f>
        <v>V.Nereguliuojama</v>
      </c>
      <c r="F52" s="19"/>
      <c r="G52" s="13" t="s">
        <v>36</v>
      </c>
      <c r="H52" s="13" t="s">
        <v>36</v>
      </c>
      <c r="I52" s="20"/>
      <c r="J52" s="20"/>
      <c r="K52" s="20"/>
      <c r="L52" s="20"/>
      <c r="M52" s="20"/>
      <c r="N52" s="20"/>
      <c r="O52" s="20"/>
      <c r="P52" s="20"/>
      <c r="Q52" s="20"/>
      <c r="R52" s="20"/>
      <c r="S52" s="20"/>
      <c r="T52" s="20"/>
      <c r="U52" s="20"/>
      <c r="V52" s="19"/>
      <c r="W52" s="26"/>
    </row>
    <row r="53" spans="2:23" ht="12.75" customHeight="1" x14ac:dyDescent="0.2">
      <c r="B53" s="10">
        <v>46</v>
      </c>
      <c r="C53" s="10" t="str">
        <f>'[1]11.Personalas'!E39</f>
        <v xml:space="preserve">HSC kūrikas </v>
      </c>
      <c r="D53" s="11">
        <f>'[1]11.Personalas'!F39</f>
        <v>0.67794922847187655</v>
      </c>
      <c r="E53" s="10" t="str">
        <f>'[1]11.Personalas'!G39</f>
        <v>V.Nereguliuojama</v>
      </c>
      <c r="F53" s="19"/>
      <c r="G53" s="13" t="s">
        <v>36</v>
      </c>
      <c r="H53" s="13" t="s">
        <v>36</v>
      </c>
      <c r="I53" s="20"/>
      <c r="J53" s="20"/>
      <c r="K53" s="20"/>
      <c r="L53" s="20"/>
      <c r="M53" s="20"/>
      <c r="N53" s="20"/>
      <c r="O53" s="20"/>
      <c r="P53" s="20"/>
      <c r="Q53" s="20"/>
      <c r="R53" s="20"/>
      <c r="S53" s="20"/>
      <c r="T53" s="20"/>
      <c r="U53" s="20"/>
      <c r="V53" s="19"/>
      <c r="W53" s="26"/>
    </row>
    <row r="54" spans="2:23" ht="12.75" customHeight="1" x14ac:dyDescent="0.2">
      <c r="B54" s="10">
        <v>47</v>
      </c>
      <c r="C54" s="10" t="str">
        <f>'[1]11.Personalas'!E40</f>
        <v>HSC valytoja</v>
      </c>
      <c r="D54" s="11">
        <f>'[1]11.Personalas'!F40</f>
        <v>0.44549527127924343</v>
      </c>
      <c r="E54" s="10" t="str">
        <f>'[1]11.Personalas'!G40</f>
        <v>V.Nereguliuojama</v>
      </c>
      <c r="F54" s="19"/>
      <c r="G54" s="13" t="s">
        <v>36</v>
      </c>
      <c r="H54" s="13" t="s">
        <v>36</v>
      </c>
      <c r="I54" s="20"/>
      <c r="J54" s="20"/>
      <c r="K54" s="20"/>
      <c r="L54" s="20"/>
      <c r="M54" s="20"/>
      <c r="N54" s="20"/>
      <c r="O54" s="20"/>
      <c r="P54" s="20"/>
      <c r="Q54" s="20"/>
      <c r="R54" s="20"/>
      <c r="S54" s="20"/>
      <c r="T54" s="20"/>
      <c r="U54" s="20"/>
      <c r="V54" s="19"/>
      <c r="W54" s="26"/>
    </row>
    <row r="55" spans="2:23" ht="12.75" customHeight="1" x14ac:dyDescent="0.2">
      <c r="B55" s="10">
        <v>48</v>
      </c>
      <c r="C55" s="10" t="str">
        <f>'[1]11.Personalas'!E41</f>
        <v>HSC baseino instruktorė</v>
      </c>
      <c r="D55" s="11">
        <f>'[1]11.Personalas'!F41</f>
        <v>0.81284221005475366</v>
      </c>
      <c r="E55" s="10" t="str">
        <f>'[1]11.Personalas'!G41</f>
        <v>V.Nereguliuojama</v>
      </c>
      <c r="F55" s="19"/>
      <c r="G55" s="13" t="s">
        <v>36</v>
      </c>
      <c r="H55" s="13" t="s">
        <v>36</v>
      </c>
      <c r="I55" s="20"/>
      <c r="J55" s="20"/>
      <c r="K55" s="20"/>
      <c r="L55" s="20"/>
      <c r="M55" s="20"/>
      <c r="N55" s="20"/>
      <c r="O55" s="20"/>
      <c r="P55" s="20"/>
      <c r="Q55" s="20"/>
      <c r="R55" s="20"/>
      <c r="S55" s="20"/>
      <c r="T55" s="20"/>
      <c r="U55" s="20"/>
      <c r="V55" s="19"/>
      <c r="W55" s="26"/>
    </row>
    <row r="56" spans="2:23" ht="12.75" customHeight="1" x14ac:dyDescent="0.2">
      <c r="B56" s="10">
        <v>49</v>
      </c>
      <c r="C56" s="10" t="str">
        <f>'[1]11.Personalas'!E42</f>
        <v xml:space="preserve">HSC kūrikas </v>
      </c>
      <c r="D56" s="11">
        <f>'[1]11.Personalas'!F42</f>
        <v>3.7332005973120953E-2</v>
      </c>
      <c r="E56" s="10" t="str">
        <f>'[1]11.Personalas'!G42</f>
        <v>V.Nereguliuojama</v>
      </c>
      <c r="F56" s="19"/>
      <c r="G56" s="13" t="s">
        <v>36</v>
      </c>
      <c r="H56" s="13" t="s">
        <v>36</v>
      </c>
      <c r="I56" s="20"/>
      <c r="J56" s="20"/>
      <c r="K56" s="20"/>
      <c r="L56" s="20"/>
      <c r="M56" s="20"/>
      <c r="N56" s="20"/>
      <c r="O56" s="20"/>
      <c r="P56" s="20"/>
      <c r="Q56" s="20"/>
      <c r="R56" s="20"/>
      <c r="S56" s="20"/>
      <c r="T56" s="20"/>
      <c r="U56" s="20"/>
      <c r="V56" s="19"/>
      <c r="W56" s="26"/>
    </row>
    <row r="57" spans="2:23" ht="12.75" customHeight="1" x14ac:dyDescent="0.2">
      <c r="B57" s="10">
        <v>50</v>
      </c>
      <c r="C57" s="10" t="str">
        <f>'[1]11.Personalas'!E43</f>
        <v xml:space="preserve">vairuotojas - šaltkalvis </v>
      </c>
      <c r="D57" s="11">
        <f>'[1]11.Personalas'!F43</f>
        <v>0.70888501742160204</v>
      </c>
      <c r="E57" s="10" t="str">
        <f>'[1]11.Personalas'!G43</f>
        <v>V.Nereguliuojama</v>
      </c>
      <c r="F57" s="19"/>
      <c r="G57" s="13" t="s">
        <v>36</v>
      </c>
      <c r="H57" s="13" t="s">
        <v>36</v>
      </c>
      <c r="I57" s="20"/>
      <c r="J57" s="20"/>
      <c r="K57" s="20"/>
      <c r="L57" s="20"/>
      <c r="M57" s="20"/>
      <c r="N57" s="20"/>
      <c r="O57" s="20"/>
      <c r="P57" s="20"/>
      <c r="Q57" s="20"/>
      <c r="R57" s="20"/>
      <c r="S57" s="20"/>
      <c r="T57" s="20"/>
      <c r="U57" s="20"/>
      <c r="V57" s="19"/>
      <c r="W57" s="26"/>
    </row>
    <row r="58" spans="2:23" ht="12.75" customHeight="1" x14ac:dyDescent="0.2">
      <c r="B58" s="10">
        <v>51</v>
      </c>
      <c r="C58" s="10">
        <f>'[1]11.Personalas'!E54</f>
        <v>0</v>
      </c>
      <c r="D58" s="11">
        <f>'[1]11.Personalas'!F54</f>
        <v>0</v>
      </c>
      <c r="E58" s="10">
        <f>'[1]11.Personalas'!G54</f>
        <v>0</v>
      </c>
      <c r="F58" s="19"/>
      <c r="G58" s="13" t="s">
        <v>36</v>
      </c>
      <c r="H58" s="13" t="s">
        <v>36</v>
      </c>
      <c r="I58" s="20"/>
      <c r="J58" s="20"/>
      <c r="K58" s="20"/>
      <c r="L58" s="20"/>
      <c r="M58" s="20"/>
      <c r="N58" s="20"/>
      <c r="O58" s="20"/>
      <c r="P58" s="20"/>
      <c r="Q58" s="20"/>
      <c r="R58" s="20"/>
      <c r="S58" s="20"/>
      <c r="T58" s="20"/>
      <c r="U58" s="20"/>
      <c r="V58" s="19"/>
      <c r="W58" s="26"/>
    </row>
    <row r="59" spans="2:23" ht="12.75" customHeight="1" x14ac:dyDescent="0.2">
      <c r="B59" s="10">
        <v>52</v>
      </c>
      <c r="C59" s="10">
        <f>'[1]11.Personalas'!E55</f>
        <v>0</v>
      </c>
      <c r="D59" s="11">
        <f>'[1]11.Personalas'!F55</f>
        <v>0</v>
      </c>
      <c r="E59" s="10">
        <f>'[1]11.Personalas'!G55</f>
        <v>0</v>
      </c>
      <c r="F59" s="19"/>
      <c r="G59" s="13" t="s">
        <v>36</v>
      </c>
      <c r="H59" s="13" t="s">
        <v>36</v>
      </c>
      <c r="I59" s="20"/>
      <c r="J59" s="20"/>
      <c r="K59" s="20"/>
      <c r="L59" s="20"/>
      <c r="M59" s="20"/>
      <c r="N59" s="20"/>
      <c r="O59" s="20"/>
      <c r="P59" s="20"/>
      <c r="Q59" s="20"/>
      <c r="R59" s="20"/>
      <c r="S59" s="20"/>
      <c r="T59" s="20"/>
      <c r="U59" s="20"/>
      <c r="V59" s="19"/>
      <c r="W59" s="26"/>
    </row>
    <row r="60" spans="2:23" ht="12.75" customHeight="1" x14ac:dyDescent="0.2">
      <c r="B60" s="10">
        <v>53</v>
      </c>
      <c r="C60" s="10">
        <f>'[1]11.Personalas'!E56</f>
        <v>0</v>
      </c>
      <c r="D60" s="11">
        <f>'[1]11.Personalas'!F56</f>
        <v>0</v>
      </c>
      <c r="E60" s="10">
        <f>'[1]11.Personalas'!G56</f>
        <v>0</v>
      </c>
      <c r="F60" s="19"/>
      <c r="G60" s="13" t="s">
        <v>36</v>
      </c>
      <c r="H60" s="13" t="s">
        <v>36</v>
      </c>
      <c r="I60" s="20"/>
      <c r="J60" s="20"/>
      <c r="K60" s="20"/>
      <c r="L60" s="20"/>
      <c r="M60" s="20"/>
      <c r="N60" s="20"/>
      <c r="O60" s="20"/>
      <c r="P60" s="20"/>
      <c r="Q60" s="20"/>
      <c r="R60" s="20"/>
      <c r="S60" s="20"/>
      <c r="T60" s="20"/>
      <c r="U60" s="20"/>
      <c r="V60" s="19"/>
      <c r="W60" s="26"/>
    </row>
    <row r="61" spans="2:23" ht="12.75" customHeight="1" x14ac:dyDescent="0.2">
      <c r="B61" s="10">
        <v>54</v>
      </c>
      <c r="C61" s="10">
        <f>'[1]11.Personalas'!E57</f>
        <v>0</v>
      </c>
      <c r="D61" s="11">
        <f>'[1]11.Personalas'!F57</f>
        <v>0</v>
      </c>
      <c r="E61" s="10">
        <f>'[1]11.Personalas'!G57</f>
        <v>0</v>
      </c>
      <c r="F61" s="19"/>
      <c r="G61" s="13" t="s">
        <v>36</v>
      </c>
      <c r="H61" s="13" t="s">
        <v>36</v>
      </c>
      <c r="I61" s="20"/>
      <c r="J61" s="20"/>
      <c r="K61" s="20"/>
      <c r="L61" s="20"/>
      <c r="M61" s="20"/>
      <c r="N61" s="20"/>
      <c r="O61" s="20"/>
      <c r="P61" s="20"/>
      <c r="Q61" s="20"/>
      <c r="R61" s="20"/>
      <c r="S61" s="20"/>
      <c r="T61" s="20"/>
      <c r="U61" s="20"/>
      <c r="V61" s="19"/>
      <c r="W61" s="26"/>
    </row>
    <row r="62" spans="2:23" ht="12.75" customHeight="1" x14ac:dyDescent="0.2">
      <c r="B62" s="10">
        <v>55</v>
      </c>
      <c r="C62" s="10">
        <f>'[1]11.Personalas'!E58</f>
        <v>0</v>
      </c>
      <c r="D62" s="11">
        <f>'[1]11.Personalas'!F58</f>
        <v>0</v>
      </c>
      <c r="E62" s="10">
        <f>'[1]11.Personalas'!G58</f>
        <v>0</v>
      </c>
      <c r="F62" s="19"/>
      <c r="G62" s="13" t="s">
        <v>36</v>
      </c>
      <c r="H62" s="13" t="s">
        <v>36</v>
      </c>
      <c r="I62" s="20"/>
      <c r="J62" s="20"/>
      <c r="K62" s="20"/>
      <c r="L62" s="20"/>
      <c r="M62" s="20"/>
      <c r="N62" s="20"/>
      <c r="O62" s="20"/>
      <c r="P62" s="20"/>
      <c r="Q62" s="20"/>
      <c r="R62" s="20"/>
      <c r="S62" s="20"/>
      <c r="T62" s="20"/>
      <c r="U62" s="20"/>
      <c r="V62" s="19"/>
      <c r="W62" s="26"/>
    </row>
    <row r="63" spans="2:23" ht="12.75" customHeight="1" x14ac:dyDescent="0.2">
      <c r="B63" s="10">
        <v>56</v>
      </c>
      <c r="C63" s="10">
        <f>'[1]11.Personalas'!E59</f>
        <v>0</v>
      </c>
      <c r="D63" s="11">
        <f>'[1]11.Personalas'!F59</f>
        <v>0</v>
      </c>
      <c r="E63" s="10">
        <f>'[1]11.Personalas'!G59</f>
        <v>0</v>
      </c>
      <c r="F63" s="19"/>
      <c r="G63" s="13" t="s">
        <v>36</v>
      </c>
      <c r="H63" s="13" t="s">
        <v>36</v>
      </c>
      <c r="I63" s="20"/>
      <c r="J63" s="20"/>
      <c r="K63" s="20"/>
      <c r="L63" s="20"/>
      <c r="M63" s="20"/>
      <c r="N63" s="20"/>
      <c r="O63" s="20"/>
      <c r="P63" s="20"/>
      <c r="Q63" s="20"/>
      <c r="R63" s="20"/>
      <c r="S63" s="20"/>
      <c r="T63" s="20"/>
      <c r="U63" s="20"/>
      <c r="V63" s="19"/>
      <c r="W63" s="26"/>
    </row>
    <row r="64" spans="2:23" ht="12.75" customHeight="1" x14ac:dyDescent="0.2">
      <c r="B64" s="10">
        <v>57</v>
      </c>
      <c r="C64" s="10">
        <f>'[1]11.Personalas'!E60</f>
        <v>0</v>
      </c>
      <c r="D64" s="11">
        <f>'[1]11.Personalas'!F60</f>
        <v>0</v>
      </c>
      <c r="E64" s="10">
        <f>'[1]11.Personalas'!G60</f>
        <v>0</v>
      </c>
      <c r="F64" s="19"/>
      <c r="G64" s="13" t="s">
        <v>36</v>
      </c>
      <c r="H64" s="13" t="s">
        <v>36</v>
      </c>
      <c r="I64" s="20"/>
      <c r="J64" s="20"/>
      <c r="K64" s="20"/>
      <c r="L64" s="20"/>
      <c r="M64" s="20"/>
      <c r="N64" s="20"/>
      <c r="O64" s="20"/>
      <c r="P64" s="20"/>
      <c r="Q64" s="20"/>
      <c r="R64" s="20"/>
      <c r="S64" s="20"/>
      <c r="T64" s="20"/>
      <c r="U64" s="20"/>
      <c r="V64" s="19"/>
      <c r="W64" s="26"/>
    </row>
    <row r="65" spans="2:23" ht="12.75" customHeight="1" x14ac:dyDescent="0.2">
      <c r="B65" s="10">
        <v>58</v>
      </c>
      <c r="C65" s="10">
        <f>'[1]11.Personalas'!E61</f>
        <v>0</v>
      </c>
      <c r="D65" s="11">
        <f>'[1]11.Personalas'!F61</f>
        <v>0</v>
      </c>
      <c r="E65" s="10">
        <f>'[1]11.Personalas'!G61</f>
        <v>0</v>
      </c>
      <c r="F65" s="23"/>
      <c r="G65" s="13" t="s">
        <v>36</v>
      </c>
      <c r="H65" s="13" t="s">
        <v>36</v>
      </c>
      <c r="I65" s="24"/>
      <c r="J65" s="24"/>
      <c r="K65" s="24"/>
      <c r="L65" s="24"/>
      <c r="M65" s="24"/>
      <c r="N65" s="24"/>
      <c r="O65" s="24"/>
      <c r="P65" s="24"/>
      <c r="Q65" s="24"/>
      <c r="R65" s="24"/>
      <c r="S65" s="24"/>
      <c r="T65" s="24"/>
      <c r="U65" s="24"/>
      <c r="V65" s="23"/>
      <c r="W65" s="26"/>
    </row>
    <row r="66" spans="2:23" ht="12.75" hidden="1" customHeight="1" outlineLevel="1" x14ac:dyDescent="0.2">
      <c r="B66" s="10">
        <v>59</v>
      </c>
      <c r="C66" s="10"/>
      <c r="D66" s="36"/>
      <c r="E66" s="36"/>
      <c r="F66" s="27"/>
      <c r="G66" s="13" t="s">
        <v>36</v>
      </c>
      <c r="H66" s="13" t="s">
        <v>36</v>
      </c>
      <c r="I66" s="28">
        <f>SUMPRODUCT(([1]S1!$G$4:$R$4=$E66)*([1]S1!$A$336:$A$567=I$5)*([1]S1!$E$336:$E$567=[1]Pav.tvarkyklė!$C$25),[1]S1!$G$336:$R$567)</f>
        <v>0</v>
      </c>
      <c r="J66" s="28">
        <f>SUMPRODUCT(([1]S1!$G$4:$R$4=$E66)*([1]S1!$A$336:$A$567=J$5)*([1]S1!$E$336:$E$567=[1]Pav.tvarkyklė!$C$25),[1]S1!$G$336:$R$567)</f>
        <v>0</v>
      </c>
      <c r="K66" s="28">
        <f>SUMPRODUCT(([1]S1!$G$4:$R$4=$E66)*([1]S1!$A$336:$A$567=K$5)*([1]S1!$E$336:$E$567=[1]Pav.tvarkyklė!$C$25),[1]S1!$G$336:$R$567)</f>
        <v>0</v>
      </c>
      <c r="L66" s="28">
        <f>SUMPRODUCT(([1]S1!$G$4:$R$4=$E66)*([1]S1!$A$336:$A$567=L$5)*([1]S1!$E$336:$E$567=[1]Pav.tvarkyklė!$C$25),[1]S1!$G$336:$R$567)</f>
        <v>0</v>
      </c>
      <c r="M66" s="28">
        <f>SUMPRODUCT(([1]S1!$G$4:$R$4=$E66)*([1]S1!$A$336:$A$567=M$5)*([1]S1!$E$336:$E$567=[1]Pav.tvarkyklė!$C$25),[1]S1!$G$336:$R$567)</f>
        <v>0</v>
      </c>
      <c r="N66" s="28">
        <f>SUMPRODUCT(([1]S1!$G$4:$R$4=$E66)*([1]S1!$A$336:$A$567=N$5)*([1]S1!$E$336:$E$567=[1]Pav.tvarkyklė!$C$25),[1]S1!$G$336:$R$567)</f>
        <v>0</v>
      </c>
      <c r="O66" s="28">
        <f>SUMPRODUCT(([1]S1!$G$4:$R$4=$E66)*([1]S1!$A$336:$A$567=O$5)*([1]S1!$E$336:$E$567=[1]Pav.tvarkyklė!$C$25),[1]S1!$G$336:$R$567)</f>
        <v>0</v>
      </c>
      <c r="P66" s="28">
        <f>SUMPRODUCT(([1]S1!$G$4:$R$4=$E66)*([1]S1!$A$336:$A$567=P$5)*([1]S1!$E$336:$E$567=[1]Pav.tvarkyklė!$C$25),[1]S1!$G$336:$R$567)</f>
        <v>0</v>
      </c>
      <c r="Q66" s="28">
        <f>SUMPRODUCT(([1]S1!$G$4:$R$4=$E66)*([1]S1!$A$336:$A$567=Q$5)*([1]S1!$E$336:$E$567=[1]Pav.tvarkyklė!$C$25),[1]S1!$G$336:$R$567)</f>
        <v>0</v>
      </c>
      <c r="R66" s="28">
        <f>SUMPRODUCT(([1]S1!$G$4:$R$4=$E66)*([1]S1!$A$336:$A$567=R$5)*([1]S1!$E$336:$E$567=[1]Pav.tvarkyklė!$C$25),[1]S1!$G$336:$R$567)</f>
        <v>0</v>
      </c>
      <c r="S66" s="28">
        <f>SUMPRODUCT(([1]S1!$G$4:$R$4=$E66)*([1]S1!$A$336:$A$567=S$5)*([1]S1!$E$336:$E$567=[1]Pav.tvarkyklė!$C$25),[1]S1!$G$336:$R$567)</f>
        <v>0</v>
      </c>
      <c r="T66" s="28">
        <f>SUMPRODUCT(([1]S1!$G$4:$R$4=$E66)*([1]S1!$A$336:$A$567=T$5)*([1]S1!$E$336:$E$567=[1]Pav.tvarkyklė!$C$25),[1]S1!$G$336:$R$567)</f>
        <v>0</v>
      </c>
      <c r="U66" s="28">
        <f>SUMPRODUCT(([1]S1!$G$4:$R$4=$E66)*([1]S1!$A$336:$A$567=U$5)*([1]S1!$E$336:$E$567=[1]Pav.tvarkyklė!$C$25),[1]S1!$G$336:$R$567)</f>
        <v>0</v>
      </c>
      <c r="V66" s="27">
        <f t="shared" ref="V66:V68" si="1">+SUM(F66:U66)</f>
        <v>0</v>
      </c>
      <c r="W66" s="26"/>
    </row>
    <row r="67" spans="2:23" ht="12.75" hidden="1" customHeight="1" outlineLevel="1" x14ac:dyDescent="0.2">
      <c r="B67" s="10">
        <v>60</v>
      </c>
      <c r="C67" s="10"/>
      <c r="D67" s="36"/>
      <c r="E67" s="36"/>
      <c r="F67" s="27"/>
      <c r="G67" s="13" t="s">
        <v>36</v>
      </c>
      <c r="H67" s="13" t="s">
        <v>36</v>
      </c>
      <c r="I67" s="28">
        <f>SUMPRODUCT(([1]S1!$G$4:$R$4=$E67)*([1]S1!$A$336:$A$567=I$5)*([1]S1!$E$336:$E$567=[1]Pav.tvarkyklė!$C$25),[1]S1!$G$336:$R$567)</f>
        <v>0</v>
      </c>
      <c r="J67" s="28">
        <f>SUMPRODUCT(([1]S1!$G$4:$R$4=$E67)*([1]S1!$A$336:$A$567=J$5)*([1]S1!$E$336:$E$567=[1]Pav.tvarkyklė!$C$25),[1]S1!$G$336:$R$567)</f>
        <v>0</v>
      </c>
      <c r="K67" s="28">
        <f>SUMPRODUCT(([1]S1!$G$4:$R$4=$E67)*([1]S1!$A$336:$A$567=K$5)*([1]S1!$E$336:$E$567=[1]Pav.tvarkyklė!$C$25),[1]S1!$G$336:$R$567)</f>
        <v>0</v>
      </c>
      <c r="L67" s="28">
        <f>SUMPRODUCT(([1]S1!$G$4:$R$4=$E67)*([1]S1!$A$336:$A$567=L$5)*([1]S1!$E$336:$E$567=[1]Pav.tvarkyklė!$C$25),[1]S1!$G$336:$R$567)</f>
        <v>0</v>
      </c>
      <c r="M67" s="28">
        <f>SUMPRODUCT(([1]S1!$G$4:$R$4=$E67)*([1]S1!$A$336:$A$567=M$5)*([1]S1!$E$336:$E$567=[1]Pav.tvarkyklė!$C$25),[1]S1!$G$336:$R$567)</f>
        <v>0</v>
      </c>
      <c r="N67" s="28">
        <f>SUMPRODUCT(([1]S1!$G$4:$R$4=$E67)*([1]S1!$A$336:$A$567=N$5)*([1]S1!$E$336:$E$567=[1]Pav.tvarkyklė!$C$25),[1]S1!$G$336:$R$567)</f>
        <v>0</v>
      </c>
      <c r="O67" s="28">
        <f>SUMPRODUCT(([1]S1!$G$4:$R$4=$E67)*([1]S1!$A$336:$A$567=O$5)*([1]S1!$E$336:$E$567=[1]Pav.tvarkyklė!$C$25),[1]S1!$G$336:$R$567)</f>
        <v>0</v>
      </c>
      <c r="P67" s="28">
        <f>SUMPRODUCT(([1]S1!$G$4:$R$4=$E67)*([1]S1!$A$336:$A$567=P$5)*([1]S1!$E$336:$E$567=[1]Pav.tvarkyklė!$C$25),[1]S1!$G$336:$R$567)</f>
        <v>0</v>
      </c>
      <c r="Q67" s="28">
        <f>SUMPRODUCT(([1]S1!$G$4:$R$4=$E67)*([1]S1!$A$336:$A$567=Q$5)*([1]S1!$E$336:$E$567=[1]Pav.tvarkyklė!$C$25),[1]S1!$G$336:$R$567)</f>
        <v>0</v>
      </c>
      <c r="R67" s="28">
        <f>SUMPRODUCT(([1]S1!$G$4:$R$4=$E67)*([1]S1!$A$336:$A$567=R$5)*([1]S1!$E$336:$E$567=[1]Pav.tvarkyklė!$C$25),[1]S1!$G$336:$R$567)</f>
        <v>0</v>
      </c>
      <c r="S67" s="28">
        <f>SUMPRODUCT(([1]S1!$G$4:$R$4=$E67)*([1]S1!$A$336:$A$567=S$5)*([1]S1!$E$336:$E$567=[1]Pav.tvarkyklė!$C$25),[1]S1!$G$336:$R$567)</f>
        <v>0</v>
      </c>
      <c r="T67" s="28">
        <f>SUMPRODUCT(([1]S1!$G$4:$R$4=$E67)*([1]S1!$A$336:$A$567=T$5)*([1]S1!$E$336:$E$567=[1]Pav.tvarkyklė!$C$25),[1]S1!$G$336:$R$567)</f>
        <v>0</v>
      </c>
      <c r="U67" s="28">
        <f>SUMPRODUCT(([1]S1!$G$4:$R$4=$E67)*([1]S1!$A$336:$A$567=U$5)*([1]S1!$E$336:$E$567=[1]Pav.tvarkyklė!$C$25),[1]S1!$G$336:$R$567)</f>
        <v>0</v>
      </c>
      <c r="V67" s="27">
        <f t="shared" si="1"/>
        <v>0</v>
      </c>
      <c r="W67" s="26"/>
    </row>
    <row r="68" spans="2:23" ht="12.75" hidden="1" customHeight="1" outlineLevel="1" x14ac:dyDescent="0.2">
      <c r="B68" s="10">
        <v>61</v>
      </c>
      <c r="C68" s="10"/>
      <c r="D68" s="36"/>
      <c r="E68" s="36"/>
      <c r="F68" s="27"/>
      <c r="G68" s="13" t="s">
        <v>36</v>
      </c>
      <c r="H68" s="13" t="s">
        <v>36</v>
      </c>
      <c r="I68" s="28">
        <f>SUMPRODUCT(([1]S1!$G$4:$R$4=$E68)*([1]S1!$A$336:$A$567=I$5)*([1]S1!$E$336:$E$567=[1]Pav.tvarkyklė!$C$25),[1]S1!$G$336:$R$567)</f>
        <v>0</v>
      </c>
      <c r="J68" s="28">
        <f>SUMPRODUCT(([1]S1!$G$4:$R$4=$E68)*([1]S1!$A$336:$A$567=J$5)*([1]S1!$E$336:$E$567=[1]Pav.tvarkyklė!$C$25),[1]S1!$G$336:$R$567)</f>
        <v>0</v>
      </c>
      <c r="K68" s="28">
        <f>SUMPRODUCT(([1]S1!$G$4:$R$4=$E68)*([1]S1!$A$336:$A$567=K$5)*([1]S1!$E$336:$E$567=[1]Pav.tvarkyklė!$C$25),[1]S1!$G$336:$R$567)</f>
        <v>0</v>
      </c>
      <c r="L68" s="28">
        <f>SUMPRODUCT(([1]S1!$G$4:$R$4=$E68)*([1]S1!$A$336:$A$567=L$5)*([1]S1!$E$336:$E$567=[1]Pav.tvarkyklė!$C$25),[1]S1!$G$336:$R$567)</f>
        <v>0</v>
      </c>
      <c r="M68" s="28">
        <f>SUMPRODUCT(([1]S1!$G$4:$R$4=$E68)*([1]S1!$A$336:$A$567=M$5)*([1]S1!$E$336:$E$567=[1]Pav.tvarkyklė!$C$25),[1]S1!$G$336:$R$567)</f>
        <v>0</v>
      </c>
      <c r="N68" s="28">
        <f>SUMPRODUCT(([1]S1!$G$4:$R$4=$E68)*([1]S1!$A$336:$A$567=N$5)*([1]S1!$E$336:$E$567=[1]Pav.tvarkyklė!$C$25),[1]S1!$G$336:$R$567)</f>
        <v>0</v>
      </c>
      <c r="O68" s="28">
        <f>SUMPRODUCT(([1]S1!$G$4:$R$4=$E68)*([1]S1!$A$336:$A$567=O$5)*([1]S1!$E$336:$E$567=[1]Pav.tvarkyklė!$C$25),[1]S1!$G$336:$R$567)</f>
        <v>0</v>
      </c>
      <c r="P68" s="28">
        <f>SUMPRODUCT(([1]S1!$G$4:$R$4=$E68)*([1]S1!$A$336:$A$567=P$5)*([1]S1!$E$336:$E$567=[1]Pav.tvarkyklė!$C$25),[1]S1!$G$336:$R$567)</f>
        <v>0</v>
      </c>
      <c r="Q68" s="28">
        <f>SUMPRODUCT(([1]S1!$G$4:$R$4=$E68)*([1]S1!$A$336:$A$567=Q$5)*([1]S1!$E$336:$E$567=[1]Pav.tvarkyklė!$C$25),[1]S1!$G$336:$R$567)</f>
        <v>0</v>
      </c>
      <c r="R68" s="28">
        <f>SUMPRODUCT(([1]S1!$G$4:$R$4=$E68)*([1]S1!$A$336:$A$567=R$5)*([1]S1!$E$336:$E$567=[1]Pav.tvarkyklė!$C$25),[1]S1!$G$336:$R$567)</f>
        <v>0</v>
      </c>
      <c r="S68" s="28">
        <f>SUMPRODUCT(([1]S1!$G$4:$R$4=$E68)*([1]S1!$A$336:$A$567=S$5)*([1]S1!$E$336:$E$567=[1]Pav.tvarkyklė!$C$25),[1]S1!$G$336:$R$567)</f>
        <v>0</v>
      </c>
      <c r="T68" s="28">
        <f>SUMPRODUCT(([1]S1!$G$4:$R$4=$E68)*([1]S1!$A$336:$A$567=T$5)*([1]S1!$E$336:$E$567=[1]Pav.tvarkyklė!$C$25),[1]S1!$G$336:$R$567)</f>
        <v>0</v>
      </c>
      <c r="U68" s="28">
        <f>SUMPRODUCT(([1]S1!$G$4:$R$4=$E68)*([1]S1!$A$336:$A$567=U$5)*([1]S1!$E$336:$E$567=[1]Pav.tvarkyklė!$C$25),[1]S1!$G$336:$R$567)</f>
        <v>0</v>
      </c>
      <c r="V68" s="27">
        <f t="shared" si="1"/>
        <v>0</v>
      </c>
      <c r="W68" s="26"/>
    </row>
    <row r="69" spans="2:23" ht="12.75" hidden="1" customHeight="1" outlineLevel="1" x14ac:dyDescent="0.2">
      <c r="B69" s="10">
        <v>62</v>
      </c>
      <c r="C69" s="10"/>
      <c r="D69" s="37"/>
      <c r="E69" s="36"/>
      <c r="F69" s="27"/>
      <c r="G69" s="13" t="s">
        <v>36</v>
      </c>
      <c r="H69" s="13" t="s">
        <v>36</v>
      </c>
      <c r="I69" s="28">
        <f>SUMPRODUCT(([1]S1!$G$4:$R$4=$E69)*([1]S1!$A$336:$A$567=I$5)*([1]S1!$E$336:$E$567=[1]Pav.tvarkyklė!$C$25),[1]S1!$G$336:$R$567)</f>
        <v>0</v>
      </c>
      <c r="J69" s="28">
        <f>SUMPRODUCT(([1]S1!$G$4:$R$4=$E69)*([1]S1!$A$336:$A$567=J$5)*([1]S1!$E$336:$E$567=[1]Pav.tvarkyklė!$C$25),[1]S1!$G$336:$R$567)</f>
        <v>0</v>
      </c>
      <c r="K69" s="28">
        <f>SUMPRODUCT(([1]S1!$G$4:$R$4=$E69)*([1]S1!$A$336:$A$567=K$5)*([1]S1!$E$336:$E$567=[1]Pav.tvarkyklė!$C$25),[1]S1!$G$336:$R$567)</f>
        <v>0</v>
      </c>
      <c r="L69" s="28">
        <f>SUMPRODUCT(([1]S1!$G$4:$R$4=$E69)*([1]S1!$A$336:$A$567=L$5)*([1]S1!$E$336:$E$567=[1]Pav.tvarkyklė!$C$25),[1]S1!$G$336:$R$567)</f>
        <v>0</v>
      </c>
      <c r="M69" s="28">
        <f>SUMPRODUCT(([1]S1!$G$4:$R$4=$E69)*([1]S1!$A$336:$A$567=M$5)*([1]S1!$E$336:$E$567=[1]Pav.tvarkyklė!$C$25),[1]S1!$G$336:$R$567)</f>
        <v>0</v>
      </c>
      <c r="N69" s="28">
        <f>SUMPRODUCT(([1]S1!$G$4:$R$4=$E69)*([1]S1!$A$336:$A$567=N$5)*([1]S1!$E$336:$E$567=[1]Pav.tvarkyklė!$C$25),[1]S1!$G$336:$R$567)</f>
        <v>0</v>
      </c>
      <c r="O69" s="28">
        <f>SUMPRODUCT(([1]S1!$G$4:$R$4=$E69)*([1]S1!$A$336:$A$567=O$5)*([1]S1!$E$336:$E$567=[1]Pav.tvarkyklė!$C$25),[1]S1!$G$336:$R$567)</f>
        <v>0</v>
      </c>
      <c r="P69" s="28">
        <f>SUMPRODUCT(([1]S1!$G$4:$R$4=$E69)*([1]S1!$A$336:$A$567=P$5)*([1]S1!$E$336:$E$567=[1]Pav.tvarkyklė!$C$25),[1]S1!$G$336:$R$567)</f>
        <v>0</v>
      </c>
      <c r="Q69" s="28">
        <f>SUMPRODUCT(([1]S1!$G$4:$R$4=$E69)*([1]S1!$A$336:$A$567=Q$5)*([1]S1!$E$336:$E$567=[1]Pav.tvarkyklė!$C$25),[1]S1!$G$336:$R$567)</f>
        <v>0</v>
      </c>
      <c r="R69" s="28">
        <f>SUMPRODUCT(([1]S1!$G$4:$R$4=$E69)*([1]S1!$A$336:$A$567=R$5)*([1]S1!$E$336:$E$567=[1]Pav.tvarkyklė!$C$25),[1]S1!$G$336:$R$567)</f>
        <v>0</v>
      </c>
      <c r="S69" s="28">
        <f>SUMPRODUCT(([1]S1!$G$4:$R$4=$E69)*([1]S1!$A$336:$A$567=S$5)*([1]S1!$E$336:$E$567=[1]Pav.tvarkyklė!$C$25),[1]S1!$G$336:$R$567)</f>
        <v>0</v>
      </c>
      <c r="T69" s="28">
        <f>SUMPRODUCT(([1]S1!$G$4:$R$4=$E69)*([1]S1!$A$336:$A$567=T$5)*([1]S1!$E$336:$E$567=[1]Pav.tvarkyklė!$C$25),[1]S1!$G$336:$R$567)</f>
        <v>0</v>
      </c>
      <c r="U69" s="28">
        <f>SUMPRODUCT(([1]S1!$G$4:$R$4=$E69)*([1]S1!$A$336:$A$567=U$5)*([1]S1!$E$336:$E$567=[1]Pav.tvarkyklė!$C$25),[1]S1!$G$336:$R$567)</f>
        <v>0</v>
      </c>
      <c r="V69" s="27">
        <f t="shared" si="0"/>
        <v>0</v>
      </c>
      <c r="W69" s="26"/>
    </row>
    <row r="70" spans="2:23" ht="12.75" hidden="1" customHeight="1" outlineLevel="1" x14ac:dyDescent="0.2">
      <c r="B70" s="10">
        <v>63</v>
      </c>
      <c r="C70" s="10"/>
      <c r="D70" s="36"/>
      <c r="E70" s="36"/>
      <c r="F70" s="27"/>
      <c r="G70" s="13" t="s">
        <v>36</v>
      </c>
      <c r="H70" s="13" t="s">
        <v>36</v>
      </c>
      <c r="I70" s="28">
        <f>SUMPRODUCT(([1]S1!$G$4:$R$4=$E70)*([1]S1!$A$336:$A$567=I$5)*([1]S1!$E$336:$E$567=[1]Pav.tvarkyklė!$C$25),[1]S1!$G$336:$R$567)</f>
        <v>0</v>
      </c>
      <c r="J70" s="28">
        <f>SUMPRODUCT(([1]S1!$G$4:$R$4=$E70)*([1]S1!$A$336:$A$567=J$5)*([1]S1!$E$336:$E$567=[1]Pav.tvarkyklė!$C$25),[1]S1!$G$336:$R$567)</f>
        <v>0</v>
      </c>
      <c r="K70" s="28">
        <f>SUMPRODUCT(([1]S1!$G$4:$R$4=$E70)*([1]S1!$A$336:$A$567=K$5)*([1]S1!$E$336:$E$567=[1]Pav.tvarkyklė!$C$25),[1]S1!$G$336:$R$567)</f>
        <v>0</v>
      </c>
      <c r="L70" s="28">
        <f>SUMPRODUCT(([1]S1!$G$4:$R$4=$E70)*([1]S1!$A$336:$A$567=L$5)*([1]S1!$E$336:$E$567=[1]Pav.tvarkyklė!$C$25),[1]S1!$G$336:$R$567)</f>
        <v>0</v>
      </c>
      <c r="M70" s="28">
        <f>SUMPRODUCT(([1]S1!$G$4:$R$4=$E70)*([1]S1!$A$336:$A$567=M$5)*([1]S1!$E$336:$E$567=[1]Pav.tvarkyklė!$C$25),[1]S1!$G$336:$R$567)</f>
        <v>0</v>
      </c>
      <c r="N70" s="28">
        <f>SUMPRODUCT(([1]S1!$G$4:$R$4=$E70)*([1]S1!$A$336:$A$567=N$5)*([1]S1!$E$336:$E$567=[1]Pav.tvarkyklė!$C$25),[1]S1!$G$336:$R$567)</f>
        <v>0</v>
      </c>
      <c r="O70" s="28">
        <f>SUMPRODUCT(([1]S1!$G$4:$R$4=$E70)*([1]S1!$A$336:$A$567=O$5)*([1]S1!$E$336:$E$567=[1]Pav.tvarkyklė!$C$25),[1]S1!$G$336:$R$567)</f>
        <v>0</v>
      </c>
      <c r="P70" s="28">
        <f>SUMPRODUCT(([1]S1!$G$4:$R$4=$E70)*([1]S1!$A$336:$A$567=P$5)*([1]S1!$E$336:$E$567=[1]Pav.tvarkyklė!$C$25),[1]S1!$G$336:$R$567)</f>
        <v>0</v>
      </c>
      <c r="Q70" s="28">
        <f>SUMPRODUCT(([1]S1!$G$4:$R$4=$E70)*([1]S1!$A$336:$A$567=Q$5)*([1]S1!$E$336:$E$567=[1]Pav.tvarkyklė!$C$25),[1]S1!$G$336:$R$567)</f>
        <v>0</v>
      </c>
      <c r="R70" s="28">
        <f>SUMPRODUCT(([1]S1!$G$4:$R$4=$E70)*([1]S1!$A$336:$A$567=R$5)*([1]S1!$E$336:$E$567=[1]Pav.tvarkyklė!$C$25),[1]S1!$G$336:$R$567)</f>
        <v>0</v>
      </c>
      <c r="S70" s="28">
        <f>SUMPRODUCT(([1]S1!$G$4:$R$4=$E70)*([1]S1!$A$336:$A$567=S$5)*([1]S1!$E$336:$E$567=[1]Pav.tvarkyklė!$C$25),[1]S1!$G$336:$R$567)</f>
        <v>0</v>
      </c>
      <c r="T70" s="28">
        <f>SUMPRODUCT(([1]S1!$G$4:$R$4=$E70)*([1]S1!$A$336:$A$567=T$5)*([1]S1!$E$336:$E$567=[1]Pav.tvarkyklė!$C$25),[1]S1!$G$336:$R$567)</f>
        <v>0</v>
      </c>
      <c r="U70" s="28">
        <f>SUMPRODUCT(([1]S1!$G$4:$R$4=$E70)*([1]S1!$A$336:$A$567=U$5)*([1]S1!$E$336:$E$567=[1]Pav.tvarkyklė!$C$25),[1]S1!$G$336:$R$567)</f>
        <v>0</v>
      </c>
      <c r="V70" s="27">
        <f t="shared" si="0"/>
        <v>0</v>
      </c>
      <c r="W70" s="26"/>
    </row>
    <row r="71" spans="2:23" ht="12.75" hidden="1" customHeight="1" outlineLevel="1" x14ac:dyDescent="0.2">
      <c r="B71" s="10">
        <v>64</v>
      </c>
      <c r="C71" s="10"/>
      <c r="D71" s="36"/>
      <c r="E71" s="36"/>
      <c r="F71" s="27"/>
      <c r="G71" s="13" t="s">
        <v>36</v>
      </c>
      <c r="H71" s="13" t="s">
        <v>36</v>
      </c>
      <c r="I71" s="28">
        <f>SUMPRODUCT(([1]S1!$G$4:$R$4=$E71)*([1]S1!$A$336:$A$567=I$5)*([1]S1!$E$336:$E$567=[1]Pav.tvarkyklė!$C$25),[1]S1!$G$336:$R$567)</f>
        <v>0</v>
      </c>
      <c r="J71" s="28">
        <f>SUMPRODUCT(([1]S1!$G$4:$R$4=$E71)*([1]S1!$A$336:$A$567=J$5)*([1]S1!$E$336:$E$567=[1]Pav.tvarkyklė!$C$25),[1]S1!$G$336:$R$567)</f>
        <v>0</v>
      </c>
      <c r="K71" s="28">
        <f>SUMPRODUCT(([1]S1!$G$4:$R$4=$E71)*([1]S1!$A$336:$A$567=K$5)*([1]S1!$E$336:$E$567=[1]Pav.tvarkyklė!$C$25),[1]S1!$G$336:$R$567)</f>
        <v>0</v>
      </c>
      <c r="L71" s="28">
        <f>SUMPRODUCT(([1]S1!$G$4:$R$4=$E71)*([1]S1!$A$336:$A$567=L$5)*([1]S1!$E$336:$E$567=[1]Pav.tvarkyklė!$C$25),[1]S1!$G$336:$R$567)</f>
        <v>0</v>
      </c>
      <c r="M71" s="28">
        <f>SUMPRODUCT(([1]S1!$G$4:$R$4=$E71)*([1]S1!$A$336:$A$567=M$5)*([1]S1!$E$336:$E$567=[1]Pav.tvarkyklė!$C$25),[1]S1!$G$336:$R$567)</f>
        <v>0</v>
      </c>
      <c r="N71" s="28">
        <f>SUMPRODUCT(([1]S1!$G$4:$R$4=$E71)*([1]S1!$A$336:$A$567=N$5)*([1]S1!$E$336:$E$567=[1]Pav.tvarkyklė!$C$25),[1]S1!$G$336:$R$567)</f>
        <v>0</v>
      </c>
      <c r="O71" s="28">
        <f>SUMPRODUCT(([1]S1!$G$4:$R$4=$E71)*([1]S1!$A$336:$A$567=O$5)*([1]S1!$E$336:$E$567=[1]Pav.tvarkyklė!$C$25),[1]S1!$G$336:$R$567)</f>
        <v>0</v>
      </c>
      <c r="P71" s="28">
        <f>SUMPRODUCT(([1]S1!$G$4:$R$4=$E71)*([1]S1!$A$336:$A$567=P$5)*([1]S1!$E$336:$E$567=[1]Pav.tvarkyklė!$C$25),[1]S1!$G$336:$R$567)</f>
        <v>0</v>
      </c>
      <c r="Q71" s="28">
        <f>SUMPRODUCT(([1]S1!$G$4:$R$4=$E71)*([1]S1!$A$336:$A$567=Q$5)*([1]S1!$E$336:$E$567=[1]Pav.tvarkyklė!$C$25),[1]S1!$G$336:$R$567)</f>
        <v>0</v>
      </c>
      <c r="R71" s="28">
        <f>SUMPRODUCT(([1]S1!$G$4:$R$4=$E71)*([1]S1!$A$336:$A$567=R$5)*([1]S1!$E$336:$E$567=[1]Pav.tvarkyklė!$C$25),[1]S1!$G$336:$R$567)</f>
        <v>0</v>
      </c>
      <c r="S71" s="28">
        <f>SUMPRODUCT(([1]S1!$G$4:$R$4=$E71)*([1]S1!$A$336:$A$567=S$5)*([1]S1!$E$336:$E$567=[1]Pav.tvarkyklė!$C$25),[1]S1!$G$336:$R$567)</f>
        <v>0</v>
      </c>
      <c r="T71" s="28">
        <f>SUMPRODUCT(([1]S1!$G$4:$R$4=$E71)*([1]S1!$A$336:$A$567=T$5)*([1]S1!$E$336:$E$567=[1]Pav.tvarkyklė!$C$25),[1]S1!$G$336:$R$567)</f>
        <v>0</v>
      </c>
      <c r="U71" s="28">
        <f>SUMPRODUCT(([1]S1!$G$4:$R$4=$E71)*([1]S1!$A$336:$A$567=U$5)*([1]S1!$E$336:$E$567=[1]Pav.tvarkyklė!$C$25),[1]S1!$G$336:$R$567)</f>
        <v>0</v>
      </c>
      <c r="V71" s="27">
        <f t="shared" si="0"/>
        <v>0</v>
      </c>
      <c r="W71" s="26"/>
    </row>
    <row r="72" spans="2:23" ht="12.75" hidden="1" customHeight="1" outlineLevel="1" x14ac:dyDescent="0.2">
      <c r="B72" s="10">
        <v>65</v>
      </c>
      <c r="C72" s="10"/>
      <c r="D72" s="36"/>
      <c r="E72" s="36"/>
      <c r="F72" s="27"/>
      <c r="G72" s="13" t="s">
        <v>36</v>
      </c>
      <c r="H72" s="13" t="s">
        <v>36</v>
      </c>
      <c r="I72" s="28">
        <f>SUMPRODUCT(([1]S1!$G$4:$R$4=$E72)*([1]S1!$A$336:$A$567=I$5)*([1]S1!$E$336:$E$567=[1]Pav.tvarkyklė!$C$25),[1]S1!$G$336:$R$567)</f>
        <v>0</v>
      </c>
      <c r="J72" s="28">
        <f>SUMPRODUCT(([1]S1!$G$4:$R$4=$E72)*([1]S1!$A$336:$A$567=J$5)*([1]S1!$E$336:$E$567=[1]Pav.tvarkyklė!$C$25),[1]S1!$G$336:$R$567)</f>
        <v>0</v>
      </c>
      <c r="K72" s="28">
        <f>SUMPRODUCT(([1]S1!$G$4:$R$4=$E72)*([1]S1!$A$336:$A$567=K$5)*([1]S1!$E$336:$E$567=[1]Pav.tvarkyklė!$C$25),[1]S1!$G$336:$R$567)</f>
        <v>0</v>
      </c>
      <c r="L72" s="28">
        <f>SUMPRODUCT(([1]S1!$G$4:$R$4=$E72)*([1]S1!$A$336:$A$567=L$5)*([1]S1!$E$336:$E$567=[1]Pav.tvarkyklė!$C$25),[1]S1!$G$336:$R$567)</f>
        <v>0</v>
      </c>
      <c r="M72" s="28">
        <f>SUMPRODUCT(([1]S1!$G$4:$R$4=$E72)*([1]S1!$A$336:$A$567=M$5)*([1]S1!$E$336:$E$567=[1]Pav.tvarkyklė!$C$25),[1]S1!$G$336:$R$567)</f>
        <v>0</v>
      </c>
      <c r="N72" s="28">
        <f>SUMPRODUCT(([1]S1!$G$4:$R$4=$E72)*([1]S1!$A$336:$A$567=N$5)*([1]S1!$E$336:$E$567=[1]Pav.tvarkyklė!$C$25),[1]S1!$G$336:$R$567)</f>
        <v>0</v>
      </c>
      <c r="O72" s="28">
        <f>SUMPRODUCT(([1]S1!$G$4:$R$4=$E72)*([1]S1!$A$336:$A$567=O$5)*([1]S1!$E$336:$E$567=[1]Pav.tvarkyklė!$C$25),[1]S1!$G$336:$R$567)</f>
        <v>0</v>
      </c>
      <c r="P72" s="28">
        <f>SUMPRODUCT(([1]S1!$G$4:$R$4=$E72)*([1]S1!$A$336:$A$567=P$5)*([1]S1!$E$336:$E$567=[1]Pav.tvarkyklė!$C$25),[1]S1!$G$336:$R$567)</f>
        <v>0</v>
      </c>
      <c r="Q72" s="28">
        <f>SUMPRODUCT(([1]S1!$G$4:$R$4=$E72)*([1]S1!$A$336:$A$567=Q$5)*([1]S1!$E$336:$E$567=[1]Pav.tvarkyklė!$C$25),[1]S1!$G$336:$R$567)</f>
        <v>0</v>
      </c>
      <c r="R72" s="28">
        <f>SUMPRODUCT(([1]S1!$G$4:$R$4=$E72)*([1]S1!$A$336:$A$567=R$5)*([1]S1!$E$336:$E$567=[1]Pav.tvarkyklė!$C$25),[1]S1!$G$336:$R$567)</f>
        <v>0</v>
      </c>
      <c r="S72" s="28">
        <f>SUMPRODUCT(([1]S1!$G$4:$R$4=$E72)*([1]S1!$A$336:$A$567=S$5)*([1]S1!$E$336:$E$567=[1]Pav.tvarkyklė!$C$25),[1]S1!$G$336:$R$567)</f>
        <v>0</v>
      </c>
      <c r="T72" s="28">
        <f>SUMPRODUCT(([1]S1!$G$4:$R$4=$E72)*([1]S1!$A$336:$A$567=T$5)*([1]S1!$E$336:$E$567=[1]Pav.tvarkyklė!$C$25),[1]S1!$G$336:$R$567)</f>
        <v>0</v>
      </c>
      <c r="U72" s="28">
        <f>SUMPRODUCT(([1]S1!$G$4:$R$4=$E72)*([1]S1!$A$336:$A$567=U$5)*([1]S1!$E$336:$E$567=[1]Pav.tvarkyklė!$C$25),[1]S1!$G$336:$R$567)</f>
        <v>0</v>
      </c>
      <c r="V72" s="27">
        <f t="shared" si="0"/>
        <v>0</v>
      </c>
      <c r="W72" s="26"/>
    </row>
    <row r="73" spans="2:23" s="4" customFormat="1" collapsed="1" x14ac:dyDescent="0.2">
      <c r="B73" s="10">
        <v>66</v>
      </c>
      <c r="C73" s="10" t="str">
        <f>'[1]3'!$C$52</f>
        <v>NEPASKIRSTOMOSIOS SĄNAUDOS</v>
      </c>
      <c r="D73" s="36"/>
      <c r="E73" s="36"/>
      <c r="F73" s="27"/>
      <c r="G73" s="13" t="s">
        <v>36</v>
      </c>
      <c r="H73" s="13" t="s">
        <v>36</v>
      </c>
      <c r="I73" s="28">
        <f>IFERROR(IF(INDEX([1]S1!$C$336:$C$567,MATCH(I$5,[1]S1!$A$336:$A$567,0))=[1]Pav.tvarkyklė!$E$25,SUMIFS([1]S1!$F$336:$F$567,[1]S1!$A$336:$A$567,I$5,[1]S1!$D$336:$D$567,$C$73),0),0)</f>
        <v>0</v>
      </c>
      <c r="J73" s="28">
        <f>IFERROR(IF(INDEX([1]S1!$C$336:$C$567,MATCH(J$5,[1]S1!$A$336:$A$567,0))=[1]Pav.tvarkyklė!$E$25,SUMIFS([1]S1!$F$336:$F$567,[1]S1!$A$336:$A$567,J$5,[1]S1!$D$336:$D$567,$C$73),0),0)</f>
        <v>0</v>
      </c>
      <c r="K73" s="28">
        <f>IFERROR(IF(INDEX([1]S1!$C$336:$C$567,MATCH(K$5,[1]S1!$A$336:$A$567,0))=[1]Pav.tvarkyklė!$E$25,SUMIFS([1]S1!$F$336:$F$567,[1]S1!$A$336:$A$567,K$5,[1]S1!$D$336:$D$567,$C$73),0),0)</f>
        <v>0</v>
      </c>
      <c r="L73" s="28">
        <f>IFERROR(IF(INDEX([1]S1!$C$336:$C$567,MATCH(L$5,[1]S1!$A$336:$A$567,0))=[1]Pav.tvarkyklė!$E$25,SUMIFS([1]S1!$F$336:$F$567,[1]S1!$A$336:$A$567,L$5,[1]S1!$D$336:$D$567,$C$73),0),0)</f>
        <v>0</v>
      </c>
      <c r="M73" s="28">
        <f>IFERROR(IF(INDEX([1]S1!$C$336:$C$567,MATCH(M$5,[1]S1!$A$336:$A$567,0))=[1]Pav.tvarkyklė!$E$25,SUMIFS([1]S1!$F$336:$F$567,[1]S1!$A$336:$A$567,M$5,[1]S1!$D$336:$D$567,$C$73),0),0)</f>
        <v>0</v>
      </c>
      <c r="N73" s="28">
        <f>IFERROR(IF(INDEX([1]S1!$C$336:$C$567,MATCH(N$5,[1]S1!$A$336:$A$567,0))=[1]Pav.tvarkyklė!$E$25,SUMIFS([1]S1!$F$336:$F$567,[1]S1!$A$336:$A$567,N$5,[1]S1!$D$336:$D$567,$C$73),0),0)</f>
        <v>0</v>
      </c>
      <c r="O73" s="28">
        <f>IFERROR(IF(INDEX([1]S1!$C$336:$C$567,MATCH(O$5,[1]S1!$A$336:$A$567,0))=[1]Pav.tvarkyklė!$E$25,SUMIFS([1]S1!$F$336:$F$567,[1]S1!$A$336:$A$567,O$5,[1]S1!$D$336:$D$567,$C$73),0),0)</f>
        <v>0</v>
      </c>
      <c r="P73" s="28">
        <f>IFERROR(IF(INDEX([1]S1!$C$336:$C$567,MATCH(P$5,[1]S1!$A$336:$A$567,0))=[1]Pav.tvarkyklė!$E$25,SUMIFS([1]S1!$F$336:$F$567,[1]S1!$A$336:$A$567,P$5,[1]S1!$D$336:$D$567,$C$73),0),0)</f>
        <v>0</v>
      </c>
      <c r="Q73" s="28">
        <f>IFERROR(IF(INDEX([1]S1!$C$336:$C$567,MATCH(Q$5,[1]S1!$A$336:$A$567,0))=[1]Pav.tvarkyklė!$E$25,SUMIFS([1]S1!$F$336:$F$567,[1]S1!$A$336:$A$567,Q$5,[1]S1!$D$336:$D$567,$C$73),0),0)</f>
        <v>0</v>
      </c>
      <c r="R73" s="28">
        <f>IFERROR(IF(INDEX([1]S1!$C$336:$C$567,MATCH(R$5,[1]S1!$A$336:$A$567,0))=[1]Pav.tvarkyklė!$E$25,SUMIFS([1]S1!$F$336:$F$567,[1]S1!$A$336:$A$567,R$5,[1]S1!$D$336:$D$567,$C$73),0),0)</f>
        <v>0</v>
      </c>
      <c r="S73" s="28">
        <f>IFERROR(IF(INDEX([1]S1!$C$336:$C$567,MATCH(S$5,[1]S1!$A$336:$A$567,0))=[1]Pav.tvarkyklė!$E$25,SUMIFS([1]S1!$F$336:$F$567,[1]S1!$A$336:$A$567,S$5,[1]S1!$D$336:$D$567,$C$73),0),0)</f>
        <v>0</v>
      </c>
      <c r="T73" s="28">
        <f>IFERROR(IF(INDEX([1]S1!$C$336:$C$567,MATCH(T$5,[1]S1!$A$336:$A$567,0))=[1]Pav.tvarkyklė!$E$25,SUMIFS([1]S1!$F$336:$F$567,[1]S1!$A$336:$A$567,T$5,[1]S1!$D$336:$D$567,$C$73),0),0)</f>
        <v>0</v>
      </c>
      <c r="U73" s="28">
        <f>IFERROR(IF(INDEX([1]S1!$C$336:$C$567,MATCH(U$5,[1]S1!$A$336:$A$567,0))=[1]Pav.tvarkyklė!$E$25,SUMIFS([1]S1!$F$336:$F$567,[1]S1!$A$336:$A$567,U$5,[1]S1!$D$336:$D$567,$C$73),0),0)</f>
        <v>0</v>
      </c>
      <c r="V73" s="27">
        <f>+SUM(F73:U73)</f>
        <v>0</v>
      </c>
      <c r="W73" s="38" t="s">
        <v>38</v>
      </c>
    </row>
    <row r="74" spans="2:23" x14ac:dyDescent="0.2">
      <c r="B74" s="39"/>
      <c r="C74" s="40" t="s">
        <v>39</v>
      </c>
      <c r="D74" s="40">
        <f>SUM(D7:D73)</f>
        <v>29.304753608760571</v>
      </c>
      <c r="E74" s="6" t="s">
        <v>36</v>
      </c>
      <c r="F74" s="41">
        <f t="shared" ref="F74:U74" si="2">SUM(F7:F73)</f>
        <v>361133.93999999994</v>
      </c>
      <c r="G74" s="41">
        <f t="shared" si="2"/>
        <v>0</v>
      </c>
      <c r="H74" s="41">
        <f t="shared" si="2"/>
        <v>0</v>
      </c>
      <c r="I74" s="41">
        <f t="shared" si="2"/>
        <v>0</v>
      </c>
      <c r="J74" s="41">
        <f t="shared" si="2"/>
        <v>0</v>
      </c>
      <c r="K74" s="41">
        <f t="shared" si="2"/>
        <v>0</v>
      </c>
      <c r="L74" s="41">
        <f t="shared" si="2"/>
        <v>0</v>
      </c>
      <c r="M74" s="41">
        <f t="shared" si="2"/>
        <v>0</v>
      </c>
      <c r="N74" s="41">
        <f t="shared" si="2"/>
        <v>0</v>
      </c>
      <c r="O74" s="41">
        <f t="shared" si="2"/>
        <v>0</v>
      </c>
      <c r="P74" s="41">
        <f t="shared" si="2"/>
        <v>0</v>
      </c>
      <c r="Q74" s="41">
        <f t="shared" si="2"/>
        <v>0</v>
      </c>
      <c r="R74" s="41">
        <f t="shared" si="2"/>
        <v>0</v>
      </c>
      <c r="S74" s="41">
        <f t="shared" si="2"/>
        <v>0</v>
      </c>
      <c r="T74" s="41">
        <f t="shared" si="2"/>
        <v>0</v>
      </c>
      <c r="U74" s="41">
        <f t="shared" si="2"/>
        <v>0</v>
      </c>
      <c r="V74" s="41">
        <f>SUM(V7:V72)</f>
        <v>361133.93999999994</v>
      </c>
      <c r="W74" s="6"/>
    </row>
    <row r="76" spans="2:23" x14ac:dyDescent="0.2">
      <c r="C76" s="42" t="s">
        <v>40</v>
      </c>
      <c r="D76" s="43">
        <f>+'[1]10'!E9</f>
        <v>29.304753608760574</v>
      </c>
      <c r="E76" s="42" t="s">
        <v>41</v>
      </c>
      <c r="F76" s="43">
        <f>SUMIFS('[1]4.Sąnaudos'!$L$4:$L$333,'[1]4.Sąnaudos'!$J$4:$J$333,[1]Pav.tvarkyklė!$C$25)</f>
        <v>361133.93999999994</v>
      </c>
      <c r="U76" s="1" t="s">
        <v>42</v>
      </c>
      <c r="V76" s="43">
        <f>+'[1]4'!D19*1000</f>
        <v>361133.94000000006</v>
      </c>
    </row>
    <row r="77" spans="2:23" x14ac:dyDescent="0.2">
      <c r="C77" s="44" t="s">
        <v>43</v>
      </c>
      <c r="D77" s="45">
        <f>D74-D76</f>
        <v>0</v>
      </c>
      <c r="E77" s="44" t="s">
        <v>43</v>
      </c>
      <c r="F77" s="45">
        <f>+F74-F76</f>
        <v>0</v>
      </c>
      <c r="U77" s="44" t="s">
        <v>43</v>
      </c>
      <c r="V77" s="45">
        <f>+V74-V76</f>
        <v>0</v>
      </c>
    </row>
    <row r="79" spans="2:23" s="47" customFormat="1" ht="11.25" x14ac:dyDescent="0.2">
      <c r="B79" s="46"/>
    </row>
    <row r="80" spans="2:23" s="52" customFormat="1" x14ac:dyDescent="0.2">
      <c r="B80" s="48" t="s">
        <v>44</v>
      </c>
      <c r="C80" s="49" t="s">
        <v>45</v>
      </c>
      <c r="D80" s="50"/>
      <c r="E80" s="50"/>
      <c r="F80" s="50"/>
      <c r="G80" s="50"/>
      <c r="H80" s="50"/>
      <c r="I80" s="50"/>
      <c r="J80" s="50"/>
      <c r="K80" s="50"/>
      <c r="L80" s="50"/>
      <c r="M80" s="50"/>
      <c r="N80" s="50"/>
      <c r="O80" s="50"/>
      <c r="P80" s="50"/>
      <c r="Q80" s="50"/>
      <c r="R80" s="50"/>
      <c r="S80" s="50"/>
      <c r="T80" s="50"/>
      <c r="U80" s="50"/>
      <c r="V80" s="50"/>
      <c r="W80" s="51"/>
    </row>
    <row r="81" spans="2:23" s="52" customFormat="1" x14ac:dyDescent="0.2">
      <c r="B81" s="53" t="s">
        <v>26</v>
      </c>
      <c r="C81" s="1" t="s">
        <v>46</v>
      </c>
      <c r="W81" s="54"/>
    </row>
    <row r="82" spans="2:23" s="52" customFormat="1" x14ac:dyDescent="0.2">
      <c r="B82" s="53" t="s">
        <v>27</v>
      </c>
      <c r="C82" s="1" t="s">
        <v>47</v>
      </c>
      <c r="W82" s="54"/>
    </row>
    <row r="83" spans="2:23" s="52" customFormat="1" x14ac:dyDescent="0.2">
      <c r="B83" s="53"/>
      <c r="C83" s="1" t="s">
        <v>48</v>
      </c>
      <c r="W83" s="54"/>
    </row>
    <row r="84" spans="2:23" s="52" customFormat="1" x14ac:dyDescent="0.2">
      <c r="B84" s="53"/>
      <c r="C84" s="1" t="s">
        <v>49</v>
      </c>
      <c r="W84" s="54"/>
    </row>
    <row r="85" spans="2:23" s="52" customFormat="1" x14ac:dyDescent="0.2">
      <c r="B85" s="53"/>
      <c r="C85" s="1" t="s">
        <v>50</v>
      </c>
      <c r="D85" s="1"/>
      <c r="E85" s="1"/>
      <c r="F85" s="47"/>
      <c r="G85" s="47"/>
      <c r="H85" s="47"/>
      <c r="I85" s="47"/>
      <c r="J85" s="47"/>
      <c r="K85" s="47"/>
      <c r="L85" s="47"/>
      <c r="M85" s="47"/>
      <c r="N85" s="47"/>
      <c r="O85" s="47"/>
      <c r="P85" s="47"/>
      <c r="Q85" s="47"/>
      <c r="R85" s="47"/>
      <c r="S85" s="47"/>
      <c r="T85" s="47"/>
      <c r="U85" s="47"/>
      <c r="V85" s="47"/>
      <c r="W85" s="55"/>
    </row>
    <row r="86" spans="2:23" s="52" customFormat="1" ht="15" customHeight="1" x14ac:dyDescent="0.2">
      <c r="B86" s="53"/>
      <c r="C86" s="1" t="s">
        <v>51</v>
      </c>
      <c r="D86" s="1"/>
      <c r="E86" s="1"/>
      <c r="F86" s="1"/>
      <c r="G86" s="1"/>
      <c r="H86" s="1"/>
      <c r="I86" s="1"/>
      <c r="J86" s="1"/>
      <c r="K86" s="1"/>
      <c r="L86" s="1"/>
      <c r="M86" s="1"/>
      <c r="N86" s="1"/>
      <c r="O86" s="1"/>
      <c r="P86" s="1"/>
      <c r="Q86" s="1"/>
      <c r="R86" s="1"/>
      <c r="S86" s="1"/>
      <c r="T86" s="1"/>
      <c r="U86" s="1"/>
      <c r="V86" s="1"/>
      <c r="W86" s="56"/>
    </row>
    <row r="87" spans="2:23" s="52" customFormat="1" x14ac:dyDescent="0.2">
      <c r="B87" s="53"/>
      <c r="C87" s="1" t="s">
        <v>52</v>
      </c>
      <c r="D87" s="1"/>
      <c r="E87" s="1"/>
      <c r="F87" s="47"/>
      <c r="G87" s="47"/>
      <c r="H87" s="47"/>
      <c r="I87" s="47"/>
      <c r="J87" s="47"/>
      <c r="K87" s="47"/>
      <c r="L87" s="47"/>
      <c r="M87" s="47"/>
      <c r="N87" s="47"/>
      <c r="O87" s="47"/>
      <c r="P87" s="47"/>
      <c r="Q87" s="47"/>
      <c r="R87" s="47"/>
      <c r="S87" s="47"/>
      <c r="T87" s="47"/>
      <c r="U87" s="47"/>
      <c r="V87" s="47"/>
      <c r="W87" s="55"/>
    </row>
    <row r="88" spans="2:23" s="52" customFormat="1" x14ac:dyDescent="0.2">
      <c r="B88" s="53" t="s">
        <v>28</v>
      </c>
      <c r="C88" s="1" t="s">
        <v>53</v>
      </c>
      <c r="W88" s="54"/>
    </row>
    <row r="89" spans="2:23" s="52" customFormat="1" x14ac:dyDescent="0.2">
      <c r="B89" s="53" t="s">
        <v>29</v>
      </c>
      <c r="C89" s="1" t="s">
        <v>54</v>
      </c>
      <c r="W89" s="54"/>
    </row>
    <row r="90" spans="2:23" s="52" customFormat="1" x14ac:dyDescent="0.2">
      <c r="B90" s="53"/>
      <c r="C90" s="1" t="s">
        <v>55</v>
      </c>
      <c r="W90" s="54"/>
    </row>
    <row r="91" spans="2:23" s="52" customFormat="1" x14ac:dyDescent="0.2">
      <c r="B91" s="53" t="s">
        <v>30</v>
      </c>
      <c r="C91" s="1" t="s">
        <v>56</v>
      </c>
      <c r="W91" s="54"/>
    </row>
    <row r="92" spans="2:23" s="52" customFormat="1" x14ac:dyDescent="0.2">
      <c r="B92" s="53" t="s">
        <v>31</v>
      </c>
      <c r="C92" s="1" t="s">
        <v>57</v>
      </c>
      <c r="W92" s="54"/>
    </row>
    <row r="93" spans="2:23" s="52" customFormat="1" x14ac:dyDescent="0.2">
      <c r="B93" s="53" t="s">
        <v>32</v>
      </c>
      <c r="C93" s="1" t="s">
        <v>58</v>
      </c>
      <c r="W93" s="54"/>
    </row>
    <row r="94" spans="2:23" s="52" customFormat="1" x14ac:dyDescent="0.2">
      <c r="B94" s="53" t="s">
        <v>33</v>
      </c>
      <c r="C94" s="1" t="s">
        <v>59</v>
      </c>
      <c r="W94" s="54"/>
    </row>
    <row r="95" spans="2:23" s="52" customFormat="1" x14ac:dyDescent="0.2">
      <c r="B95" s="53" t="s">
        <v>34</v>
      </c>
      <c r="C95" s="1" t="s">
        <v>60</v>
      </c>
      <c r="W95" s="54"/>
    </row>
    <row r="96" spans="2:23" s="52" customFormat="1" x14ac:dyDescent="0.2">
      <c r="B96" s="57" t="s">
        <v>35</v>
      </c>
      <c r="C96" s="58" t="s">
        <v>61</v>
      </c>
      <c r="D96" s="59"/>
      <c r="E96" s="59"/>
      <c r="F96" s="59"/>
      <c r="G96" s="59"/>
      <c r="H96" s="59"/>
      <c r="I96" s="59"/>
      <c r="J96" s="59"/>
      <c r="K96" s="59"/>
      <c r="L96" s="59"/>
      <c r="M96" s="59"/>
      <c r="N96" s="59"/>
      <c r="O96" s="59"/>
      <c r="P96" s="59"/>
      <c r="Q96" s="59"/>
      <c r="R96" s="59"/>
      <c r="S96" s="59"/>
      <c r="T96" s="59"/>
      <c r="U96" s="59"/>
      <c r="V96" s="59"/>
      <c r="W96" s="60"/>
    </row>
    <row r="97" s="47" customFormat="1" ht="11.25" x14ac:dyDescent="0.2"/>
    <row r="98" s="47" customFormat="1" ht="11.25" x14ac:dyDescent="0.2"/>
    <row r="99" s="47" customFormat="1" ht="11.25" x14ac:dyDescent="0.2"/>
  </sheetData>
  <mergeCells count="123">
    <mergeCell ref="T50:T65"/>
    <mergeCell ref="U50:U65"/>
    <mergeCell ref="V50:V65"/>
    <mergeCell ref="N50:N65"/>
    <mergeCell ref="O50:O65"/>
    <mergeCell ref="P50:P65"/>
    <mergeCell ref="Q50:Q65"/>
    <mergeCell ref="R50:R65"/>
    <mergeCell ref="S50:S65"/>
    <mergeCell ref="F50:F65"/>
    <mergeCell ref="I50:I65"/>
    <mergeCell ref="J50:J65"/>
    <mergeCell ref="K50:K65"/>
    <mergeCell ref="L50:L65"/>
    <mergeCell ref="M50:M65"/>
    <mergeCell ref="Q46:Q47"/>
    <mergeCell ref="R46:R47"/>
    <mergeCell ref="S46:S47"/>
    <mergeCell ref="T46:T47"/>
    <mergeCell ref="U46:U47"/>
    <mergeCell ref="V46:V48"/>
    <mergeCell ref="V41:V45"/>
    <mergeCell ref="F46:F48"/>
    <mergeCell ref="I46:I47"/>
    <mergeCell ref="J46:J47"/>
    <mergeCell ref="K46:K47"/>
    <mergeCell ref="L46:L47"/>
    <mergeCell ref="M46:M47"/>
    <mergeCell ref="N46:N47"/>
    <mergeCell ref="O46:O47"/>
    <mergeCell ref="P46:P47"/>
    <mergeCell ref="P41:P45"/>
    <mergeCell ref="Q41:Q45"/>
    <mergeCell ref="R41:R45"/>
    <mergeCell ref="S41:S45"/>
    <mergeCell ref="T41:T45"/>
    <mergeCell ref="U41:U45"/>
    <mergeCell ref="U35:U40"/>
    <mergeCell ref="V35:V40"/>
    <mergeCell ref="F41:F45"/>
    <mergeCell ref="I41:I45"/>
    <mergeCell ref="J41:J45"/>
    <mergeCell ref="K41:K45"/>
    <mergeCell ref="L41:L45"/>
    <mergeCell ref="M41:M45"/>
    <mergeCell ref="N41:N45"/>
    <mergeCell ref="O41:O45"/>
    <mergeCell ref="O35:O40"/>
    <mergeCell ref="P35:P40"/>
    <mergeCell ref="Q35:Q40"/>
    <mergeCell ref="R35:R40"/>
    <mergeCell ref="S35:S40"/>
    <mergeCell ref="T35:T40"/>
    <mergeCell ref="T31:T33"/>
    <mergeCell ref="U31:U33"/>
    <mergeCell ref="V31:V33"/>
    <mergeCell ref="F35:F40"/>
    <mergeCell ref="I35:I40"/>
    <mergeCell ref="J35:J40"/>
    <mergeCell ref="K35:K40"/>
    <mergeCell ref="L35:L40"/>
    <mergeCell ref="M35:M40"/>
    <mergeCell ref="N35:N40"/>
    <mergeCell ref="N31:N33"/>
    <mergeCell ref="O31:O33"/>
    <mergeCell ref="P31:P33"/>
    <mergeCell ref="Q31:Q33"/>
    <mergeCell ref="R31:R33"/>
    <mergeCell ref="S31:S33"/>
    <mergeCell ref="F31:F33"/>
    <mergeCell ref="I31:I33"/>
    <mergeCell ref="J31:J33"/>
    <mergeCell ref="K31:K33"/>
    <mergeCell ref="L31:L33"/>
    <mergeCell ref="M31:M33"/>
    <mergeCell ref="Q25:Q29"/>
    <mergeCell ref="R25:R29"/>
    <mergeCell ref="S25:S29"/>
    <mergeCell ref="T25:T29"/>
    <mergeCell ref="U25:U29"/>
    <mergeCell ref="V25:V29"/>
    <mergeCell ref="V20:V24"/>
    <mergeCell ref="F25:F29"/>
    <mergeCell ref="I25:I29"/>
    <mergeCell ref="J25:J29"/>
    <mergeCell ref="K25:K29"/>
    <mergeCell ref="L25:L29"/>
    <mergeCell ref="M25:M29"/>
    <mergeCell ref="N25:N29"/>
    <mergeCell ref="O25:O29"/>
    <mergeCell ref="P25:P29"/>
    <mergeCell ref="P20:P24"/>
    <mergeCell ref="Q20:Q24"/>
    <mergeCell ref="R20:R24"/>
    <mergeCell ref="S20:S24"/>
    <mergeCell ref="T20:T24"/>
    <mergeCell ref="U20:U24"/>
    <mergeCell ref="V7:V19"/>
    <mergeCell ref="W7:W20"/>
    <mergeCell ref="F20:F24"/>
    <mergeCell ref="I20:I24"/>
    <mergeCell ref="J20:J24"/>
    <mergeCell ref="K20:K24"/>
    <mergeCell ref="L20:L24"/>
    <mergeCell ref="M20:M24"/>
    <mergeCell ref="N20:N24"/>
    <mergeCell ref="O20:O24"/>
    <mergeCell ref="P7:P19"/>
    <mergeCell ref="Q7:Q19"/>
    <mergeCell ref="R7:R19"/>
    <mergeCell ref="S7:S19"/>
    <mergeCell ref="T7:T19"/>
    <mergeCell ref="U7:U19"/>
    <mergeCell ref="B1:E1"/>
    <mergeCell ref="G6:U6"/>
    <mergeCell ref="F7:F19"/>
    <mergeCell ref="I7:I19"/>
    <mergeCell ref="J7:J19"/>
    <mergeCell ref="K7:K19"/>
    <mergeCell ref="L7:L19"/>
    <mergeCell ref="M7:M19"/>
    <mergeCell ref="N7:N19"/>
    <mergeCell ref="O7:O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286"/>
  <sheetViews>
    <sheetView topLeftCell="C250" workbookViewId="0">
      <selection sqref="A1:XFD1048576"/>
    </sheetView>
  </sheetViews>
  <sheetFormatPr defaultColWidth="9.140625" defaultRowHeight="15" outlineLevelCol="1" x14ac:dyDescent="0.25"/>
  <cols>
    <col min="1" max="1" width="4.28515625" style="1" customWidth="1"/>
    <col min="2" max="2" width="9.42578125" style="1" bestFit="1" customWidth="1"/>
    <col min="3" max="3" width="65.85546875" style="1" customWidth="1"/>
    <col min="4" max="4" width="14.5703125" style="1" customWidth="1"/>
    <col min="5" max="5" width="13.42578125" style="1" customWidth="1"/>
    <col min="6" max="6" width="10.28515625" style="133" customWidth="1"/>
    <col min="7" max="8" width="10.28515625" style="1" customWidth="1"/>
    <col min="9" max="9" width="10.85546875" style="1" customWidth="1"/>
    <col min="10" max="20" width="10.85546875" style="1" hidden="1" customWidth="1" outlineLevel="1"/>
    <col min="21" max="21" width="13.140625" style="1" customWidth="1" collapsed="1"/>
    <col min="22" max="22" width="16" style="1" customWidth="1"/>
    <col min="23" max="23" width="3.140625" style="1" customWidth="1"/>
    <col min="24" max="24" width="9.140625" style="1"/>
    <col min="25" max="25" width="54.85546875" style="1" bestFit="1" customWidth="1"/>
    <col min="26" max="26" width="9.140625" style="1"/>
    <col min="27" max="27" width="11.5703125" style="1" customWidth="1"/>
    <col min="28" max="28" width="13.140625" style="1" bestFit="1" customWidth="1"/>
    <col min="29" max="16384" width="9.140625" style="1"/>
  </cols>
  <sheetData>
    <row r="1" spans="2:28" ht="25.5" x14ac:dyDescent="0.2">
      <c r="F1" s="1"/>
      <c r="Y1" s="61" t="s">
        <v>62</v>
      </c>
    </row>
    <row r="2" spans="2:28" ht="12.75" x14ac:dyDescent="0.2">
      <c r="B2" s="4"/>
      <c r="F2" s="1"/>
    </row>
    <row r="3" spans="2:28" ht="12.75" x14ac:dyDescent="0.2">
      <c r="B3" s="4" t="s">
        <v>1</v>
      </c>
      <c r="F3" s="1"/>
    </row>
    <row r="4" spans="2:28" ht="12.75" x14ac:dyDescent="0.2">
      <c r="B4" s="4" t="s">
        <v>63</v>
      </c>
      <c r="F4" s="1"/>
    </row>
    <row r="5" spans="2:28" ht="12.75" x14ac:dyDescent="0.2">
      <c r="F5" s="1"/>
    </row>
    <row r="6" spans="2:28" ht="38.25" x14ac:dyDescent="0.2">
      <c r="B6" s="6" t="s">
        <v>3</v>
      </c>
      <c r="C6" s="6" t="s">
        <v>64</v>
      </c>
      <c r="D6" s="5" t="s">
        <v>65</v>
      </c>
      <c r="E6" s="5" t="s">
        <v>66</v>
      </c>
      <c r="F6" s="6" t="s">
        <v>8</v>
      </c>
      <c r="G6" s="6" t="s">
        <v>9</v>
      </c>
      <c r="H6" s="6" t="s">
        <v>10</v>
      </c>
      <c r="I6" s="6" t="s">
        <v>11</v>
      </c>
      <c r="J6" s="6" t="s">
        <v>12</v>
      </c>
      <c r="K6" s="6" t="s">
        <v>13</v>
      </c>
      <c r="L6" s="6" t="s">
        <v>14</v>
      </c>
      <c r="M6" s="6" t="s">
        <v>15</v>
      </c>
      <c r="N6" s="6" t="s">
        <v>16</v>
      </c>
      <c r="O6" s="6" t="s">
        <v>17</v>
      </c>
      <c r="P6" s="6" t="s">
        <v>18</v>
      </c>
      <c r="Q6" s="6" t="s">
        <v>19</v>
      </c>
      <c r="R6" s="6" t="s">
        <v>20</v>
      </c>
      <c r="S6" s="6" t="s">
        <v>21</v>
      </c>
      <c r="T6" s="6" t="s">
        <v>22</v>
      </c>
      <c r="U6" s="6" t="s">
        <v>23</v>
      </c>
      <c r="V6" s="6" t="s">
        <v>24</v>
      </c>
      <c r="X6" s="6" t="s">
        <v>67</v>
      </c>
      <c r="Y6" s="6" t="s">
        <v>68</v>
      </c>
      <c r="AA6" s="5" t="s">
        <v>69</v>
      </c>
      <c r="AB6" s="6" t="s">
        <v>70</v>
      </c>
    </row>
    <row r="7" spans="2:28" ht="12.75" x14ac:dyDescent="0.2">
      <c r="B7" s="6" t="s">
        <v>26</v>
      </c>
      <c r="C7" s="6" t="s">
        <v>27</v>
      </c>
      <c r="D7" s="6" t="s">
        <v>28</v>
      </c>
      <c r="E7" s="6" t="s">
        <v>29</v>
      </c>
      <c r="F7" s="9" t="s">
        <v>30</v>
      </c>
      <c r="G7" s="9"/>
      <c r="H7" s="9"/>
      <c r="I7" s="9"/>
      <c r="J7" s="9"/>
      <c r="K7" s="9"/>
      <c r="L7" s="9"/>
      <c r="M7" s="9"/>
      <c r="N7" s="9"/>
      <c r="O7" s="9"/>
      <c r="P7" s="9"/>
      <c r="Q7" s="9"/>
      <c r="R7" s="9"/>
      <c r="S7" s="9"/>
      <c r="T7" s="6"/>
      <c r="U7" s="6" t="s">
        <v>31</v>
      </c>
      <c r="V7" s="6" t="s">
        <v>32</v>
      </c>
      <c r="X7" s="6" t="s">
        <v>33</v>
      </c>
      <c r="Y7" s="6" t="s">
        <v>35</v>
      </c>
      <c r="AA7" s="62" t="s">
        <v>71</v>
      </c>
      <c r="AB7" s="62" t="s">
        <v>72</v>
      </c>
    </row>
    <row r="8" spans="2:28" ht="12.75" customHeight="1" x14ac:dyDescent="0.2">
      <c r="B8" s="36" t="s">
        <v>73</v>
      </c>
      <c r="C8" s="36" t="str">
        <f>[1]Pav.tvarkyklė!E50</f>
        <v>Geriamojo vandens įsigijimo sąnaudos</v>
      </c>
      <c r="D8" s="63"/>
      <c r="E8" s="64">
        <f>IFERROR(SUMIFS('[1]4.Sąnaudos'!$L$4:$L$333,'[1]4.Sąnaudos'!$B$4:$B$333,'[1]6.2'!$D8),"")</f>
        <v>0</v>
      </c>
      <c r="F8" s="65" t="s">
        <v>36</v>
      </c>
      <c r="G8" s="65" t="s">
        <v>36</v>
      </c>
      <c r="H8" s="66">
        <f>SUMIFS([1]S1!$F$336:$F$567,[1]S1!$C$336:$C$567,'[1]6.2'!$C8,[1]S1!$A$336:$A$567,'[1]6.2'!H$6)</f>
        <v>0</v>
      </c>
      <c r="I8" s="66">
        <f>SUMIFS([1]S1!$F$336:$F$567,[1]S1!$C$336:$C$567,'[1]6.2'!$C8,[1]S1!$A$336:$A$567,'[1]6.2'!I$6)</f>
        <v>0</v>
      </c>
      <c r="J8" s="66">
        <f>SUMIFS([1]S1!$F$336:$F$567,[1]S1!$C$336:$C$567,'[1]6.2'!$C8,[1]S1!$A$336:$A$567,'[1]6.2'!J$6)</f>
        <v>0</v>
      </c>
      <c r="K8" s="66">
        <f>SUMIFS([1]S1!$F$336:$F$567,[1]S1!$C$336:$C$567,'[1]6.2'!$C8,[1]S1!$A$336:$A$567,'[1]6.2'!K$6)</f>
        <v>0</v>
      </c>
      <c r="L8" s="66">
        <f>SUMIFS([1]S1!$F$336:$F$567,[1]S1!$C$336:$C$567,'[1]6.2'!$C8,[1]S1!$A$336:$A$567,'[1]6.2'!L$6)</f>
        <v>0</v>
      </c>
      <c r="M8" s="66">
        <f>SUMIFS([1]S1!$F$336:$F$567,[1]S1!$C$336:$C$567,'[1]6.2'!$C8,[1]S1!$A$336:$A$567,'[1]6.2'!M$6)</f>
        <v>0</v>
      </c>
      <c r="N8" s="66">
        <f>SUMIFS([1]S1!$F$336:$F$567,[1]S1!$C$336:$C$567,'[1]6.2'!$C8,[1]S1!$A$336:$A$567,'[1]6.2'!N$6)</f>
        <v>0</v>
      </c>
      <c r="O8" s="66">
        <f>SUMIFS([1]S1!$F$336:$F$567,[1]S1!$C$336:$C$567,'[1]6.2'!$C8,[1]S1!$A$336:$A$567,'[1]6.2'!O$6)</f>
        <v>0</v>
      </c>
      <c r="P8" s="66">
        <f>SUMIFS([1]S1!$F$336:$F$567,[1]S1!$C$336:$C$567,'[1]6.2'!$C8,[1]S1!$A$336:$A$567,'[1]6.2'!P$6)</f>
        <v>0</v>
      </c>
      <c r="Q8" s="66">
        <f>SUMIFS([1]S1!$F$336:$F$567,[1]S1!$C$336:$C$567,'[1]6.2'!$C8,[1]S1!$A$336:$A$567,'[1]6.2'!Q$6)</f>
        <v>0</v>
      </c>
      <c r="R8" s="66">
        <f>SUMIFS([1]S1!$F$336:$F$567,[1]S1!$C$336:$C$567,'[1]6.2'!$C8,[1]S1!$A$336:$A$567,'[1]6.2'!R$6)</f>
        <v>0</v>
      </c>
      <c r="S8" s="66">
        <f>SUMIFS([1]S1!$F$336:$F$567,[1]S1!$C$336:$C$567,'[1]6.2'!$C8,[1]S1!$A$336:$A$567,'[1]6.2'!S$6)</f>
        <v>0</v>
      </c>
      <c r="T8" s="66">
        <f>SUMIFS([1]S1!$F$336:$F$567,[1]S1!$C$336:$C$567,'[1]6.2'!$C8,[1]S1!$A$336:$A$567,'[1]6.2'!T$6)</f>
        <v>0</v>
      </c>
      <c r="U8" s="64">
        <f>SUM(E8:T8)</f>
        <v>0</v>
      </c>
      <c r="V8" s="16" t="s">
        <v>37</v>
      </c>
      <c r="X8" s="17" t="s">
        <v>8</v>
      </c>
      <c r="Y8" s="67" t="str">
        <f>[1]Kontrole!B23</f>
        <v>INMT buhalterinio nusidėvėjimo eliminavimas</v>
      </c>
      <c r="AA8" s="66">
        <f>IFERROR((SUMIFS('[1]4'!$D$28:$D$138,'[1]4'!$C$28:$C$138,'[1]6.2'!C8))*1000,0)+IFERROR((SUMIFS('[1]4'!$D$186:$D$233,'[1]4'!$C$186:$C$233,'[1]6.2'!C8))*1000,0)</f>
        <v>0</v>
      </c>
      <c r="AB8" s="66">
        <f>U8-AA8</f>
        <v>0</v>
      </c>
    </row>
    <row r="9" spans="2:28" ht="12.75" x14ac:dyDescent="0.2">
      <c r="B9" s="68" t="s">
        <v>74</v>
      </c>
      <c r="C9" s="68" t="str">
        <f>+[1]Pav.tvarkyklė!E51</f>
        <v>Nuotekų tvarkymo paslaugų pirkimo sąnaudos</v>
      </c>
      <c r="D9" s="69" t="s">
        <v>75</v>
      </c>
      <c r="E9" s="70"/>
      <c r="F9" s="71"/>
      <c r="G9" s="71"/>
      <c r="H9" s="72"/>
      <c r="I9" s="72"/>
      <c r="J9" s="72"/>
      <c r="K9" s="72"/>
      <c r="L9" s="72"/>
      <c r="M9" s="72"/>
      <c r="N9" s="72"/>
      <c r="O9" s="72"/>
      <c r="P9" s="72"/>
      <c r="Q9" s="72"/>
      <c r="R9" s="72"/>
      <c r="S9" s="72"/>
      <c r="T9" s="72"/>
      <c r="U9" s="73"/>
      <c r="V9" s="22"/>
      <c r="X9" s="17" t="s">
        <v>9</v>
      </c>
      <c r="Y9" s="67" t="str">
        <f>[1]Kontrole!B24</f>
        <v>INMT perskaičiuoto nusidėvėjimo sąnaudų įkėlimas</v>
      </c>
      <c r="AA9" s="72"/>
      <c r="AB9" s="72"/>
    </row>
    <row r="10" spans="2:28" ht="25.5" x14ac:dyDescent="0.2">
      <c r="B10" s="10" t="s">
        <v>76</v>
      </c>
      <c r="C10" s="10" t="s">
        <v>77</v>
      </c>
      <c r="D10" s="74" t="s">
        <v>75</v>
      </c>
      <c r="E10" s="64">
        <f>IFERROR(SUMIFS('[1]4.Sąnaudos'!$L$4:$L$333,'[1]4.Sąnaudos'!$B$4:$B$333,'[1]6.2'!$D10),"")</f>
        <v>0</v>
      </c>
      <c r="F10" s="65" t="s">
        <v>36</v>
      </c>
      <c r="G10" s="65" t="s">
        <v>36</v>
      </c>
      <c r="H10" s="66">
        <f>SUMIFS([1]S1!$F$336:$F$567,[1]S1!$C$336:$C$567,'[1]6.2'!$C10,[1]S1!$A$336:$A$567,'[1]6.2'!H$6)</f>
        <v>0</v>
      </c>
      <c r="I10" s="66">
        <f>SUMIFS([1]S1!$F$336:$F$567,[1]S1!$C$336:$C$567,'[1]6.2'!$C10,[1]S1!$A$336:$A$567,'[1]6.2'!I$6)</f>
        <v>0</v>
      </c>
      <c r="J10" s="66">
        <f>SUMIFS([1]S1!$F$336:$F$567,[1]S1!$C$336:$C$567,'[1]6.2'!$C10,[1]S1!$A$336:$A$567,'[1]6.2'!J$6)</f>
        <v>0</v>
      </c>
      <c r="K10" s="66">
        <f>SUMIFS([1]S1!$F$336:$F$567,[1]S1!$C$336:$C$567,'[1]6.2'!$C10,[1]S1!$A$336:$A$567,'[1]6.2'!K$6)</f>
        <v>0</v>
      </c>
      <c r="L10" s="66">
        <f>SUMIFS([1]S1!$F$336:$F$567,[1]S1!$C$336:$C$567,'[1]6.2'!$C10,[1]S1!$A$336:$A$567,'[1]6.2'!L$6)</f>
        <v>0</v>
      </c>
      <c r="M10" s="66">
        <f>SUMIFS([1]S1!$F$336:$F$567,[1]S1!$C$336:$C$567,'[1]6.2'!$C10,[1]S1!$A$336:$A$567,'[1]6.2'!M$6)</f>
        <v>0</v>
      </c>
      <c r="N10" s="66">
        <f>SUMIFS([1]S1!$F$336:$F$567,[1]S1!$C$336:$C$567,'[1]6.2'!$C10,[1]S1!$A$336:$A$567,'[1]6.2'!N$6)</f>
        <v>0</v>
      </c>
      <c r="O10" s="66">
        <f>SUMIFS([1]S1!$F$336:$F$567,[1]S1!$C$336:$C$567,'[1]6.2'!$C10,[1]S1!$A$336:$A$567,'[1]6.2'!O$6)</f>
        <v>0</v>
      </c>
      <c r="P10" s="66">
        <f>SUMIFS([1]S1!$F$336:$F$567,[1]S1!$C$336:$C$567,'[1]6.2'!$C10,[1]S1!$A$336:$A$567,'[1]6.2'!P$6)</f>
        <v>0</v>
      </c>
      <c r="Q10" s="66">
        <f>SUMIFS([1]S1!$F$336:$F$567,[1]S1!$C$336:$C$567,'[1]6.2'!$C10,[1]S1!$A$336:$A$567,'[1]6.2'!Q$6)</f>
        <v>0</v>
      </c>
      <c r="R10" s="66">
        <f>SUMIFS([1]S1!$F$336:$F$567,[1]S1!$C$336:$C$567,'[1]6.2'!$C10,[1]S1!$A$336:$A$567,'[1]6.2'!R$6)</f>
        <v>0</v>
      </c>
      <c r="S10" s="66">
        <f>SUMIFS([1]S1!$F$336:$F$567,[1]S1!$C$336:$C$567,'[1]6.2'!$C10,[1]S1!$A$336:$A$567,'[1]6.2'!S$6)</f>
        <v>0</v>
      </c>
      <c r="T10" s="66">
        <f>SUMIFS([1]S1!$F$336:$F$567,[1]S1!$C$336:$C$567,'[1]6.2'!$C10,[1]S1!$A$336:$A$567,'[1]6.2'!T$6)</f>
        <v>0</v>
      </c>
      <c r="U10" s="64">
        <f t="shared" ref="U10:U67" si="0">SUM(E10:T10)</f>
        <v>0</v>
      </c>
      <c r="V10" s="22"/>
      <c r="X10" s="17" t="s">
        <v>10</v>
      </c>
      <c r="Y10" s="75" t="str">
        <f>[1]Kontrole!B25</f>
        <v>Perskirstytos elektros energijos sąnaudos pagal kWh dėl Aprašo nuostatų pasikeitimo</v>
      </c>
      <c r="AA10" s="66">
        <f>IFERROR((SUMIFS('[1]4'!$D$28:$D$138,'[1]4'!$C$28:$C$138,'[1]6.2'!C10))*1000,0)+IFERROR((SUMIFS('[1]4'!$D$186:$D$233,'[1]4'!$C$186:$C$233,'[1]6.2'!C10))*1000,0)</f>
        <v>0</v>
      </c>
      <c r="AB10" s="66">
        <f>U10-AA10</f>
        <v>0</v>
      </c>
    </row>
    <row r="11" spans="2:28" ht="25.5" x14ac:dyDescent="0.2">
      <c r="B11" s="10" t="s">
        <v>78</v>
      </c>
      <c r="C11" s="10" t="s">
        <v>79</v>
      </c>
      <c r="D11" s="74" t="s">
        <v>75</v>
      </c>
      <c r="E11" s="64">
        <f>IFERROR(SUMIFS('[1]4.Sąnaudos'!$L$4:$L$333,'[1]4.Sąnaudos'!$B$4:$B$333,'[1]6.2'!$D11),"")</f>
        <v>0</v>
      </c>
      <c r="F11" s="65" t="s">
        <v>36</v>
      </c>
      <c r="G11" s="65" t="s">
        <v>36</v>
      </c>
      <c r="H11" s="66">
        <f>SUMIFS([1]S1!$F$336:$F$567,[1]S1!$C$336:$C$567,'[1]6.2'!$C11,[1]S1!$A$336:$A$567,'[1]6.2'!H$6)</f>
        <v>0</v>
      </c>
      <c r="I11" s="66">
        <f>SUMIFS([1]S1!$F$336:$F$567,[1]S1!$C$336:$C$567,'[1]6.2'!$C11,[1]S1!$A$336:$A$567,'[1]6.2'!I$6)</f>
        <v>0</v>
      </c>
      <c r="J11" s="66">
        <f>SUMIFS([1]S1!$F$336:$F$567,[1]S1!$C$336:$C$567,'[1]6.2'!$C11,[1]S1!$A$336:$A$567,'[1]6.2'!J$6)</f>
        <v>0</v>
      </c>
      <c r="K11" s="66">
        <f>SUMIFS([1]S1!$F$336:$F$567,[1]S1!$C$336:$C$567,'[1]6.2'!$C11,[1]S1!$A$336:$A$567,'[1]6.2'!K$6)</f>
        <v>0</v>
      </c>
      <c r="L11" s="66">
        <f>SUMIFS([1]S1!$F$336:$F$567,[1]S1!$C$336:$C$567,'[1]6.2'!$C11,[1]S1!$A$336:$A$567,'[1]6.2'!L$6)</f>
        <v>0</v>
      </c>
      <c r="M11" s="66">
        <f>SUMIFS([1]S1!$F$336:$F$567,[1]S1!$C$336:$C$567,'[1]6.2'!$C11,[1]S1!$A$336:$A$567,'[1]6.2'!M$6)</f>
        <v>0</v>
      </c>
      <c r="N11" s="66">
        <f>SUMIFS([1]S1!$F$336:$F$567,[1]S1!$C$336:$C$567,'[1]6.2'!$C11,[1]S1!$A$336:$A$567,'[1]6.2'!N$6)</f>
        <v>0</v>
      </c>
      <c r="O11" s="66">
        <f>SUMIFS([1]S1!$F$336:$F$567,[1]S1!$C$336:$C$567,'[1]6.2'!$C11,[1]S1!$A$336:$A$567,'[1]6.2'!O$6)</f>
        <v>0</v>
      </c>
      <c r="P11" s="66">
        <f>SUMIFS([1]S1!$F$336:$F$567,[1]S1!$C$336:$C$567,'[1]6.2'!$C11,[1]S1!$A$336:$A$567,'[1]6.2'!P$6)</f>
        <v>0</v>
      </c>
      <c r="Q11" s="66">
        <f>SUMIFS([1]S1!$F$336:$F$567,[1]S1!$C$336:$C$567,'[1]6.2'!$C11,[1]S1!$A$336:$A$567,'[1]6.2'!Q$6)</f>
        <v>0</v>
      </c>
      <c r="R11" s="66">
        <f>SUMIFS([1]S1!$F$336:$F$567,[1]S1!$C$336:$C$567,'[1]6.2'!$C11,[1]S1!$A$336:$A$567,'[1]6.2'!R$6)</f>
        <v>0</v>
      </c>
      <c r="S11" s="66">
        <f>SUMIFS([1]S1!$F$336:$F$567,[1]S1!$C$336:$C$567,'[1]6.2'!$C11,[1]S1!$A$336:$A$567,'[1]6.2'!S$6)</f>
        <v>0</v>
      </c>
      <c r="T11" s="66">
        <f>SUMIFS([1]S1!$F$336:$F$567,[1]S1!$C$336:$C$567,'[1]6.2'!$C11,[1]S1!$A$336:$A$567,'[1]6.2'!T$6)</f>
        <v>0</v>
      </c>
      <c r="U11" s="64">
        <f t="shared" si="0"/>
        <v>0</v>
      </c>
      <c r="V11" s="22"/>
      <c r="X11" s="17" t="s">
        <v>11</v>
      </c>
      <c r="Y11" s="75" t="str">
        <f>[1]Kontrole!B26</f>
        <v>Perskirstytos VERT mokesčių sąnaudos pagal praėjusio ataskaitinio laikotarpio pajamas, nuo kurių jis buvo apskaičiuotas</v>
      </c>
      <c r="AA11" s="66">
        <f>IFERROR((SUMIFS('[1]4'!$D$28:$D$138,'[1]4'!$C$28:$C$138,'[1]6.2'!C11))*1000,0)+IFERROR((SUMIFS('[1]4'!$D$186:$D$233,'[1]4'!$C$186:$C$233,'[1]6.2'!C11))*1000,0)</f>
        <v>0</v>
      </c>
      <c r="AB11" s="66">
        <f t="shared" ref="AB11:AB187" si="1">U11-AA11</f>
        <v>0</v>
      </c>
    </row>
    <row r="12" spans="2:28" ht="12.75" x14ac:dyDescent="0.2">
      <c r="B12" s="68" t="s">
        <v>80</v>
      </c>
      <c r="C12" s="68" t="s">
        <v>81</v>
      </c>
      <c r="D12" s="69" t="s">
        <v>75</v>
      </c>
      <c r="E12" s="70"/>
      <c r="F12" s="71"/>
      <c r="G12" s="71"/>
      <c r="H12" s="72"/>
      <c r="I12" s="72"/>
      <c r="J12" s="72"/>
      <c r="K12" s="72"/>
      <c r="L12" s="72"/>
      <c r="M12" s="72"/>
      <c r="N12" s="72"/>
      <c r="O12" s="72"/>
      <c r="P12" s="72"/>
      <c r="Q12" s="72"/>
      <c r="R12" s="72"/>
      <c r="S12" s="72"/>
      <c r="T12" s="72"/>
      <c r="U12" s="73"/>
      <c r="V12" s="22"/>
      <c r="X12" s="17" t="s">
        <v>12</v>
      </c>
      <c r="Y12" s="67">
        <f>[1]Kontrole!B27</f>
        <v>0</v>
      </c>
      <c r="AA12" s="72"/>
      <c r="AB12" s="72"/>
    </row>
    <row r="13" spans="2:28" ht="12.75" x14ac:dyDescent="0.2">
      <c r="B13" s="76" t="s">
        <v>82</v>
      </c>
      <c r="C13" s="77" t="str">
        <f>[1]Pav.tvarkyklė!E30</f>
        <v>Elektros energija siurbliams,  orapūtėms, maišyklėms ir kitiems technologiniams įrenginiams</v>
      </c>
      <c r="D13" s="78">
        <v>600361</v>
      </c>
      <c r="E13" s="64">
        <f>IFERROR(SUMIFS('[1]4.Sąnaudos'!$L$4:$L$333,'[1]4.Sąnaudos'!$B$4:$B$333,'[1]6.2'!$D13),"")</f>
        <v>32233.48</v>
      </c>
      <c r="F13" s="79" t="s">
        <v>36</v>
      </c>
      <c r="G13" s="79" t="s">
        <v>36</v>
      </c>
      <c r="H13" s="80">
        <f>SUMIFS([1]S1!$F$336:$F$567,[1]S1!$C$336:$C$567,'[1]6.2'!$C13,[1]S1!$A$336:$A$567,'[1]6.2'!H$6)</f>
        <v>850.3</v>
      </c>
      <c r="I13" s="80">
        <f>SUMIFS([1]S1!$F$336:$F$567,[1]S1!$C$336:$C$567,'[1]6.2'!$C13,[1]S1!$A$336:$A$567,'[1]6.2'!I$6)</f>
        <v>0</v>
      </c>
      <c r="J13" s="80">
        <f>SUMIFS([1]S1!$F$336:$F$567,[1]S1!$C$336:$C$567,'[1]6.2'!$C13,[1]S1!$A$336:$A$567,'[1]6.2'!J$6)</f>
        <v>0</v>
      </c>
      <c r="K13" s="80">
        <f>SUMIFS([1]S1!$F$336:$F$567,[1]S1!$C$336:$C$567,'[1]6.2'!$C13,[1]S1!$A$336:$A$567,'[1]6.2'!K$6)</f>
        <v>0</v>
      </c>
      <c r="L13" s="80">
        <f>SUMIFS([1]S1!$F$336:$F$567,[1]S1!$C$336:$C$567,'[1]6.2'!$C13,[1]S1!$A$336:$A$567,'[1]6.2'!L$6)</f>
        <v>0</v>
      </c>
      <c r="M13" s="80">
        <f>SUMIFS([1]S1!$F$336:$F$567,[1]S1!$C$336:$C$567,'[1]6.2'!$C13,[1]S1!$A$336:$A$567,'[1]6.2'!M$6)</f>
        <v>0</v>
      </c>
      <c r="N13" s="80">
        <f>SUMIFS([1]S1!$F$336:$F$567,[1]S1!$C$336:$C$567,'[1]6.2'!$C13,[1]S1!$A$336:$A$567,'[1]6.2'!N$6)</f>
        <v>0</v>
      </c>
      <c r="O13" s="80">
        <f>SUMIFS([1]S1!$F$336:$F$567,[1]S1!$C$336:$C$567,'[1]6.2'!$C13,[1]S1!$A$336:$A$567,'[1]6.2'!O$6)</f>
        <v>0</v>
      </c>
      <c r="P13" s="80">
        <f>SUMIFS([1]S1!$F$336:$F$567,[1]S1!$C$336:$C$567,'[1]6.2'!$C13,[1]S1!$A$336:$A$567,'[1]6.2'!P$6)</f>
        <v>0</v>
      </c>
      <c r="Q13" s="80">
        <f>SUMIFS([1]S1!$F$336:$F$567,[1]S1!$C$336:$C$567,'[1]6.2'!$C13,[1]S1!$A$336:$A$567,'[1]6.2'!Q$6)</f>
        <v>0</v>
      </c>
      <c r="R13" s="80">
        <f>SUMIFS([1]S1!$F$336:$F$567,[1]S1!$C$336:$C$567,'[1]6.2'!$C13,[1]S1!$A$336:$A$567,'[1]6.2'!R$6)</f>
        <v>0</v>
      </c>
      <c r="S13" s="80">
        <f>SUMIFS([1]S1!$F$336:$F$567,[1]S1!$C$336:$C$567,'[1]6.2'!$C13,[1]S1!$A$336:$A$567,'[1]6.2'!S$6)</f>
        <v>0</v>
      </c>
      <c r="T13" s="80">
        <f>SUMIFS([1]S1!$F$336:$F$567,[1]S1!$C$336:$C$567,'[1]6.2'!$C13,[1]S1!$A$336:$A$567,'[1]6.2'!T$6)</f>
        <v>0</v>
      </c>
      <c r="U13" s="81">
        <f>SUM(E13:T18)</f>
        <v>106386.67</v>
      </c>
      <c r="V13" s="22"/>
      <c r="X13" s="17" t="s">
        <v>13</v>
      </c>
      <c r="Y13" s="67">
        <f>[1]Kontrole!B28</f>
        <v>0</v>
      </c>
      <c r="AA13" s="80">
        <f>IFERROR((SUMIFS('[1]4'!$D$28:$D$138,'[1]4'!$C$28:$C$138,'[1]6.2'!C13))*1000,0)+IFERROR((SUMIFS('[1]4'!$D$186:$D$233,'[1]4'!$C$186:$C$233,'[1]6.2'!C13))*1000,0)</f>
        <v>106386.67000000001</v>
      </c>
      <c r="AB13" s="80">
        <f>SUM(U13:U18)-AA13</f>
        <v>0</v>
      </c>
    </row>
    <row r="14" spans="2:28" ht="12.75" x14ac:dyDescent="0.2">
      <c r="B14" s="82"/>
      <c r="C14" s="83"/>
      <c r="D14" s="78">
        <v>600362</v>
      </c>
      <c r="E14" s="64">
        <f>IFERROR(SUMIFS('[1]4.Sąnaudos'!$L$4:$L$333,'[1]4.Sąnaudos'!$B$4:$B$333,'[1]6.2'!$D14),"")</f>
        <v>3425.78</v>
      </c>
      <c r="F14" s="84" t="s">
        <v>36</v>
      </c>
      <c r="G14" s="84"/>
      <c r="H14" s="85"/>
      <c r="I14" s="85"/>
      <c r="J14" s="85"/>
      <c r="K14" s="85"/>
      <c r="L14" s="85"/>
      <c r="M14" s="85"/>
      <c r="N14" s="85"/>
      <c r="O14" s="85"/>
      <c r="P14" s="85"/>
      <c r="Q14" s="85"/>
      <c r="R14" s="85"/>
      <c r="S14" s="85"/>
      <c r="T14" s="85"/>
      <c r="U14" s="86"/>
      <c r="V14" s="22"/>
      <c r="X14" s="17" t="s">
        <v>14</v>
      </c>
      <c r="Y14" s="67">
        <f>[1]Kontrole!B29</f>
        <v>0</v>
      </c>
      <c r="AA14" s="85"/>
      <c r="AB14" s="85"/>
    </row>
    <row r="15" spans="2:28" ht="12.75" x14ac:dyDescent="0.2">
      <c r="B15" s="82"/>
      <c r="C15" s="83"/>
      <c r="D15" s="78">
        <v>600363</v>
      </c>
      <c r="E15" s="64">
        <f>IFERROR(SUMIFS('[1]4.Sąnaudos'!$L$4:$L$333,'[1]4.Sąnaudos'!$B$4:$B$333,'[1]6.2'!$D15),"")</f>
        <v>1097.8599999999999</v>
      </c>
      <c r="F15" s="84" t="s">
        <v>36</v>
      </c>
      <c r="G15" s="84"/>
      <c r="H15" s="85"/>
      <c r="I15" s="85"/>
      <c r="J15" s="85"/>
      <c r="K15" s="85"/>
      <c r="L15" s="85"/>
      <c r="M15" s="85"/>
      <c r="N15" s="85"/>
      <c r="O15" s="85"/>
      <c r="P15" s="85"/>
      <c r="Q15" s="85"/>
      <c r="R15" s="85"/>
      <c r="S15" s="85"/>
      <c r="T15" s="85"/>
      <c r="U15" s="86"/>
      <c r="V15" s="22"/>
      <c r="X15" s="17" t="s">
        <v>15</v>
      </c>
      <c r="Y15" s="67">
        <f>[1]Kontrole!B30</f>
        <v>0</v>
      </c>
      <c r="AA15" s="85"/>
      <c r="AB15" s="85"/>
    </row>
    <row r="16" spans="2:28" ht="12.75" x14ac:dyDescent="0.2">
      <c r="B16" s="82"/>
      <c r="C16" s="83"/>
      <c r="D16" s="78">
        <v>600364</v>
      </c>
      <c r="E16" s="64">
        <f>IFERROR(SUMIFS('[1]4.Sąnaudos'!$L$4:$L$333,'[1]4.Sąnaudos'!$B$4:$B$333,'[1]6.2'!$D16),"")</f>
        <v>17678.310000000001</v>
      </c>
      <c r="F16" s="84" t="s">
        <v>36</v>
      </c>
      <c r="G16" s="84"/>
      <c r="H16" s="85"/>
      <c r="I16" s="85"/>
      <c r="J16" s="85"/>
      <c r="K16" s="85"/>
      <c r="L16" s="85"/>
      <c r="M16" s="85"/>
      <c r="N16" s="85"/>
      <c r="O16" s="85"/>
      <c r="P16" s="85"/>
      <c r="Q16" s="85"/>
      <c r="R16" s="85"/>
      <c r="S16" s="85"/>
      <c r="T16" s="85"/>
      <c r="U16" s="86"/>
      <c r="V16" s="22"/>
      <c r="X16" s="17" t="s">
        <v>16</v>
      </c>
      <c r="Y16" s="67">
        <f>[1]Kontrole!B31</f>
        <v>0</v>
      </c>
      <c r="AA16" s="85"/>
      <c r="AB16" s="85"/>
    </row>
    <row r="17" spans="2:28" ht="12.75" x14ac:dyDescent="0.2">
      <c r="B17" s="82"/>
      <c r="C17" s="83"/>
      <c r="D17" s="78">
        <v>600365</v>
      </c>
      <c r="E17" s="64">
        <f>IFERROR(SUMIFS('[1]4.Sąnaudos'!$L$4:$L$333,'[1]4.Sąnaudos'!$B$4:$B$333,'[1]6.2'!$D17),"")</f>
        <v>49941.27</v>
      </c>
      <c r="F17" s="84" t="s">
        <v>36</v>
      </c>
      <c r="G17" s="84"/>
      <c r="H17" s="85"/>
      <c r="I17" s="85"/>
      <c r="J17" s="85"/>
      <c r="K17" s="85"/>
      <c r="L17" s="85"/>
      <c r="M17" s="85"/>
      <c r="N17" s="85"/>
      <c r="O17" s="85"/>
      <c r="P17" s="85"/>
      <c r="Q17" s="85"/>
      <c r="R17" s="85"/>
      <c r="S17" s="85"/>
      <c r="T17" s="85"/>
      <c r="U17" s="86"/>
      <c r="V17" s="22"/>
      <c r="X17" s="17" t="s">
        <v>17</v>
      </c>
      <c r="Y17" s="67">
        <f>[1]Kontrole!B32</f>
        <v>0</v>
      </c>
      <c r="AA17" s="85"/>
      <c r="AB17" s="85"/>
    </row>
    <row r="18" spans="2:28" ht="12.75" x14ac:dyDescent="0.2">
      <c r="B18" s="87"/>
      <c r="C18" s="88"/>
      <c r="D18" s="78">
        <v>600366</v>
      </c>
      <c r="E18" s="64">
        <f>IFERROR(SUMIFS('[1]4.Sąnaudos'!$L$4:$L$333,'[1]4.Sąnaudos'!$B$4:$B$333,'[1]6.2'!$D18),"")</f>
        <v>1159.67</v>
      </c>
      <c r="F18" s="89" t="s">
        <v>36</v>
      </c>
      <c r="G18" s="89"/>
      <c r="H18" s="90"/>
      <c r="I18" s="90"/>
      <c r="J18" s="90"/>
      <c r="K18" s="90"/>
      <c r="L18" s="90"/>
      <c r="M18" s="90"/>
      <c r="N18" s="90"/>
      <c r="O18" s="90"/>
      <c r="P18" s="90"/>
      <c r="Q18" s="90"/>
      <c r="R18" s="90"/>
      <c r="S18" s="90"/>
      <c r="T18" s="90"/>
      <c r="U18" s="91"/>
      <c r="V18" s="22"/>
      <c r="X18" s="17" t="s">
        <v>18</v>
      </c>
      <c r="Y18" s="67">
        <f>[1]Kontrole!B33</f>
        <v>0</v>
      </c>
      <c r="AA18" s="90"/>
      <c r="AB18" s="90"/>
    </row>
    <row r="19" spans="2:28" ht="12.75" x14ac:dyDescent="0.2">
      <c r="B19" s="76" t="s">
        <v>83</v>
      </c>
      <c r="C19" s="77" t="str">
        <f>[1]Pav.tvarkyklė!E31</f>
        <v>Patalpų šildymo, apšvietimo, vėdinimo ir eksploatacijos elektros energijos sąnaudos</v>
      </c>
      <c r="D19" s="63">
        <v>600371</v>
      </c>
      <c r="E19" s="64">
        <f>IFERROR(SUMIFS('[1]4.Sąnaudos'!$L$4:$L$333,'[1]4.Sąnaudos'!$B$4:$B$333,'[1]6.2'!$D19),"")</f>
        <v>0</v>
      </c>
      <c r="F19" s="79" t="s">
        <v>36</v>
      </c>
      <c r="G19" s="79" t="s">
        <v>36</v>
      </c>
      <c r="H19" s="80">
        <f>SUMIFS([1]S1!$F$336:$F$567,[1]S1!$C$336:$C$567,'[1]6.2'!$C19,[1]S1!$A$336:$A$567,'[1]6.2'!H$6)</f>
        <v>-850.3</v>
      </c>
      <c r="I19" s="80">
        <f>SUMIFS([1]S1!$F$336:$F$567,[1]S1!$C$336:$C$567,'[1]6.2'!$C19,[1]S1!$A$336:$A$567,'[1]6.2'!I$6)</f>
        <v>0</v>
      </c>
      <c r="J19" s="80">
        <f>SUMIFS([1]S1!$F$336:$F$567,[1]S1!$C$336:$C$567,'[1]6.2'!$C19,[1]S1!$A$336:$A$567,'[1]6.2'!J$6)</f>
        <v>0</v>
      </c>
      <c r="K19" s="80">
        <f>SUMIFS([1]S1!$F$336:$F$567,[1]S1!$C$336:$C$567,'[1]6.2'!$C19,[1]S1!$A$336:$A$567,'[1]6.2'!K$6)</f>
        <v>0</v>
      </c>
      <c r="L19" s="80">
        <f>SUMIFS([1]S1!$F$336:$F$567,[1]S1!$C$336:$C$567,'[1]6.2'!$C19,[1]S1!$A$336:$A$567,'[1]6.2'!L$6)</f>
        <v>0</v>
      </c>
      <c r="M19" s="80">
        <f>SUMIFS([1]S1!$F$336:$F$567,[1]S1!$C$336:$C$567,'[1]6.2'!$C19,[1]S1!$A$336:$A$567,'[1]6.2'!M$6)</f>
        <v>0</v>
      </c>
      <c r="N19" s="80">
        <f>SUMIFS([1]S1!$F$336:$F$567,[1]S1!$C$336:$C$567,'[1]6.2'!$C19,[1]S1!$A$336:$A$567,'[1]6.2'!N$6)</f>
        <v>0</v>
      </c>
      <c r="O19" s="80">
        <f>SUMIFS([1]S1!$F$336:$F$567,[1]S1!$C$336:$C$567,'[1]6.2'!$C19,[1]S1!$A$336:$A$567,'[1]6.2'!O$6)</f>
        <v>0</v>
      </c>
      <c r="P19" s="80">
        <f>SUMIFS([1]S1!$F$336:$F$567,[1]S1!$C$336:$C$567,'[1]6.2'!$C19,[1]S1!$A$336:$A$567,'[1]6.2'!P$6)</f>
        <v>0</v>
      </c>
      <c r="Q19" s="80">
        <f>SUMIFS([1]S1!$F$336:$F$567,[1]S1!$C$336:$C$567,'[1]6.2'!$C19,[1]S1!$A$336:$A$567,'[1]6.2'!Q$6)</f>
        <v>0</v>
      </c>
      <c r="R19" s="80">
        <f>SUMIFS([1]S1!$F$336:$F$567,[1]S1!$C$336:$C$567,'[1]6.2'!$C19,[1]S1!$A$336:$A$567,'[1]6.2'!R$6)</f>
        <v>0</v>
      </c>
      <c r="S19" s="80">
        <f>SUMIFS([1]S1!$F$336:$F$567,[1]S1!$C$336:$C$567,'[1]6.2'!$C19,[1]S1!$A$336:$A$567,'[1]6.2'!S$6)</f>
        <v>0</v>
      </c>
      <c r="T19" s="80">
        <f>SUMIFS([1]S1!$F$336:$F$567,[1]S1!$C$336:$C$567,'[1]6.2'!$C19,[1]S1!$A$336:$A$567,'[1]6.2'!T$6)</f>
        <v>0</v>
      </c>
      <c r="U19" s="81">
        <f>SUM(E19:T23)</f>
        <v>1016.43</v>
      </c>
      <c r="V19" s="22"/>
      <c r="X19" s="17" t="s">
        <v>19</v>
      </c>
      <c r="Y19" s="67">
        <f>[1]Kontrole!B34</f>
        <v>0</v>
      </c>
      <c r="AA19" s="80">
        <f>IFERROR((SUMIFS('[1]4'!$D$28:$D$138,'[1]4'!$C$28:$C$138,'[1]6.2'!C19))*1000,0)+IFERROR((SUMIFS('[1]4'!$D$186:$D$233,'[1]4'!$C$186:$C$233,'[1]6.2'!C19))*1000,0)</f>
        <v>1016.43</v>
      </c>
      <c r="AB19" s="80">
        <f>SUM(U19:U23)-AA19</f>
        <v>0</v>
      </c>
    </row>
    <row r="20" spans="2:28" ht="12.75" x14ac:dyDescent="0.2">
      <c r="B20" s="82"/>
      <c r="C20" s="83"/>
      <c r="D20" s="63">
        <v>60047</v>
      </c>
      <c r="E20" s="64">
        <f>IFERROR(SUMIFS('[1]4.Sąnaudos'!$L$4:$L$333,'[1]4.Sąnaudos'!$B$4:$B$333,'[1]6.2'!$D20),"")</f>
        <v>850.3</v>
      </c>
      <c r="F20" s="84"/>
      <c r="G20" s="84"/>
      <c r="H20" s="85"/>
      <c r="I20" s="85"/>
      <c r="J20" s="85"/>
      <c r="K20" s="85"/>
      <c r="L20" s="85"/>
      <c r="M20" s="85"/>
      <c r="N20" s="85"/>
      <c r="O20" s="85"/>
      <c r="P20" s="85"/>
      <c r="Q20" s="85"/>
      <c r="R20" s="85"/>
      <c r="S20" s="85"/>
      <c r="T20" s="85"/>
      <c r="U20" s="86"/>
      <c r="V20" s="22"/>
      <c r="X20" s="17" t="s">
        <v>20</v>
      </c>
      <c r="Y20" s="67">
        <f>[1]Kontrole!B35</f>
        <v>0</v>
      </c>
      <c r="AA20" s="85"/>
      <c r="AB20" s="85"/>
    </row>
    <row r="21" spans="2:28" ht="12.75" x14ac:dyDescent="0.2">
      <c r="B21" s="82"/>
      <c r="C21" s="83"/>
      <c r="D21" s="63">
        <v>6206</v>
      </c>
      <c r="E21" s="64">
        <f>IFERROR(SUMIFS('[1]4.Sąnaudos'!$L$4:$L$333,'[1]4.Sąnaudos'!$B$4:$B$333,'[1]6.2'!$D21),"")</f>
        <v>24.4</v>
      </c>
      <c r="F21" s="84"/>
      <c r="G21" s="84"/>
      <c r="H21" s="85"/>
      <c r="I21" s="85"/>
      <c r="J21" s="85"/>
      <c r="K21" s="85"/>
      <c r="L21" s="85"/>
      <c r="M21" s="85"/>
      <c r="N21" s="85"/>
      <c r="O21" s="85"/>
      <c r="P21" s="85"/>
      <c r="Q21" s="85"/>
      <c r="R21" s="85"/>
      <c r="S21" s="85"/>
      <c r="T21" s="85"/>
      <c r="U21" s="86"/>
      <c r="V21" s="22"/>
      <c r="X21" s="17" t="s">
        <v>21</v>
      </c>
      <c r="Y21" s="67">
        <f>[1]Kontrole!B36</f>
        <v>0</v>
      </c>
      <c r="AA21" s="85"/>
      <c r="AB21" s="85"/>
    </row>
    <row r="22" spans="2:28" ht="12.75" x14ac:dyDescent="0.2">
      <c r="B22" s="82"/>
      <c r="C22" s="83"/>
      <c r="D22" s="63">
        <v>63021</v>
      </c>
      <c r="E22" s="64">
        <f>IFERROR(SUMIFS('[1]4.Sąnaudos'!$L$4:$L$333,'[1]4.Sąnaudos'!$B$4:$B$333,'[1]6.2'!$D22),"")</f>
        <v>927.3</v>
      </c>
      <c r="F22" s="84"/>
      <c r="G22" s="84"/>
      <c r="H22" s="85"/>
      <c r="I22" s="85"/>
      <c r="J22" s="85"/>
      <c r="K22" s="85"/>
      <c r="L22" s="85"/>
      <c r="M22" s="85"/>
      <c r="N22" s="85"/>
      <c r="O22" s="85"/>
      <c r="P22" s="85"/>
      <c r="Q22" s="85"/>
      <c r="R22" s="85"/>
      <c r="S22" s="85"/>
      <c r="T22" s="85"/>
      <c r="U22" s="86"/>
      <c r="V22" s="22"/>
      <c r="X22" s="17" t="s">
        <v>22</v>
      </c>
      <c r="Y22" s="67">
        <f>[1]Kontrole!B37</f>
        <v>0</v>
      </c>
      <c r="AA22" s="85"/>
      <c r="AB22" s="85"/>
    </row>
    <row r="23" spans="2:28" ht="12.75" x14ac:dyDescent="0.2">
      <c r="B23" s="87"/>
      <c r="C23" s="88"/>
      <c r="D23" s="63">
        <v>640125</v>
      </c>
      <c r="E23" s="64">
        <f>IFERROR(SUMIFS('[1]4.Sąnaudos'!$L$4:$L$333,'[1]4.Sąnaudos'!$B$4:$B$333,'[1]6.2'!$D23),"")</f>
        <v>64.73</v>
      </c>
      <c r="F23" s="89"/>
      <c r="G23" s="89"/>
      <c r="H23" s="90"/>
      <c r="I23" s="90"/>
      <c r="J23" s="90"/>
      <c r="K23" s="90"/>
      <c r="L23" s="90"/>
      <c r="M23" s="90"/>
      <c r="N23" s="90"/>
      <c r="O23" s="90"/>
      <c r="P23" s="90"/>
      <c r="Q23" s="90"/>
      <c r="R23" s="90"/>
      <c r="S23" s="90"/>
      <c r="T23" s="90"/>
      <c r="U23" s="91"/>
      <c r="V23" s="22"/>
      <c r="AA23" s="90"/>
      <c r="AB23" s="90"/>
    </row>
    <row r="24" spans="2:28" ht="12.75" x14ac:dyDescent="0.2">
      <c r="B24" s="68" t="s">
        <v>84</v>
      </c>
      <c r="C24" s="68" t="s">
        <v>85</v>
      </c>
      <c r="D24" s="69" t="s">
        <v>75</v>
      </c>
      <c r="E24" s="70"/>
      <c r="F24" s="71"/>
      <c r="G24" s="71"/>
      <c r="H24" s="72"/>
      <c r="I24" s="72"/>
      <c r="J24" s="72"/>
      <c r="K24" s="72"/>
      <c r="L24" s="72"/>
      <c r="M24" s="72"/>
      <c r="N24" s="72"/>
      <c r="O24" s="72"/>
      <c r="P24" s="72"/>
      <c r="Q24" s="72"/>
      <c r="R24" s="72"/>
      <c r="S24" s="72"/>
      <c r="T24" s="72"/>
      <c r="U24" s="73"/>
      <c r="V24" s="22"/>
      <c r="AA24" s="72"/>
      <c r="AB24" s="72"/>
    </row>
    <row r="25" spans="2:28" ht="12.75" x14ac:dyDescent="0.2">
      <c r="B25" s="76" t="s">
        <v>86</v>
      </c>
      <c r="C25" s="76" t="str">
        <f>[1]Pav.tvarkyklė!E33</f>
        <v>Technologinių medžiagų sąnaudos</v>
      </c>
      <c r="D25" s="78">
        <v>600311</v>
      </c>
      <c r="E25" s="64">
        <f>IFERROR(SUMIFS('[1]4.Sąnaudos'!$L$4:$L$333,'[1]4.Sąnaudos'!$B$4:$B$333,'[1]6.2'!$D25),"")</f>
        <v>-0.25</v>
      </c>
      <c r="F25" s="79" t="s">
        <v>36</v>
      </c>
      <c r="G25" s="79" t="s">
        <v>36</v>
      </c>
      <c r="H25" s="80">
        <f>SUMIFS([1]S1!$F$336:$F$567,[1]S1!$C$336:$C$567,'[1]6.2'!$C25,[1]S1!$A$336:$A$567,'[1]6.2'!H$6)</f>
        <v>0</v>
      </c>
      <c r="I25" s="80">
        <f>SUMIFS([1]S1!$F$336:$F$567,[1]S1!$C$336:$C$567,'[1]6.2'!$C25,[1]S1!$A$336:$A$567,'[1]6.2'!I$6)</f>
        <v>0</v>
      </c>
      <c r="J25" s="80">
        <f>SUMIFS([1]S1!$F$336:$F$567,[1]S1!$C$336:$C$567,'[1]6.2'!$C25,[1]S1!$A$336:$A$567,'[1]6.2'!J$6)</f>
        <v>0</v>
      </c>
      <c r="K25" s="80">
        <f>SUMIFS([1]S1!$F$336:$F$567,[1]S1!$C$336:$C$567,'[1]6.2'!$C25,[1]S1!$A$336:$A$567,'[1]6.2'!K$6)</f>
        <v>0</v>
      </c>
      <c r="L25" s="80">
        <f>SUMIFS([1]S1!$F$336:$F$567,[1]S1!$C$336:$C$567,'[1]6.2'!$C25,[1]S1!$A$336:$A$567,'[1]6.2'!L$6)</f>
        <v>0</v>
      </c>
      <c r="M25" s="80">
        <f>SUMIFS([1]S1!$F$336:$F$567,[1]S1!$C$336:$C$567,'[1]6.2'!$C25,[1]S1!$A$336:$A$567,'[1]6.2'!M$6)</f>
        <v>0</v>
      </c>
      <c r="N25" s="80">
        <f>SUMIFS([1]S1!$F$336:$F$567,[1]S1!$C$336:$C$567,'[1]6.2'!$C25,[1]S1!$A$336:$A$567,'[1]6.2'!N$6)</f>
        <v>0</v>
      </c>
      <c r="O25" s="80">
        <f>SUMIFS([1]S1!$F$336:$F$567,[1]S1!$C$336:$C$567,'[1]6.2'!$C25,[1]S1!$A$336:$A$567,'[1]6.2'!O$6)</f>
        <v>0</v>
      </c>
      <c r="P25" s="80">
        <f>SUMIFS([1]S1!$F$336:$F$567,[1]S1!$C$336:$C$567,'[1]6.2'!$C25,[1]S1!$A$336:$A$567,'[1]6.2'!P$6)</f>
        <v>0</v>
      </c>
      <c r="Q25" s="80">
        <f>SUMIFS([1]S1!$F$336:$F$567,[1]S1!$C$336:$C$567,'[1]6.2'!$C25,[1]S1!$A$336:$A$567,'[1]6.2'!Q$6)</f>
        <v>0</v>
      </c>
      <c r="R25" s="80">
        <f>SUMIFS([1]S1!$F$336:$F$567,[1]S1!$C$336:$C$567,'[1]6.2'!$C25,[1]S1!$A$336:$A$567,'[1]6.2'!R$6)</f>
        <v>0</v>
      </c>
      <c r="S25" s="80">
        <f>SUMIFS([1]S1!$F$336:$F$567,[1]S1!$C$336:$C$567,'[1]6.2'!$C25,[1]S1!$A$336:$A$567,'[1]6.2'!S$6)</f>
        <v>0</v>
      </c>
      <c r="T25" s="80">
        <f>SUMIFS([1]S1!$F$336:$F$567,[1]S1!$C$336:$C$567,'[1]6.2'!$C25,[1]S1!$A$336:$A$567,'[1]6.2'!T$6)</f>
        <v>0</v>
      </c>
      <c r="U25" s="81">
        <f>SUM(E25:T29)</f>
        <v>3767.54</v>
      </c>
      <c r="V25" s="22"/>
      <c r="AA25" s="80">
        <f>IFERROR((SUMIFS('[1]4'!$D$28:$D$138,'[1]4'!$C$28:$C$138,'[1]6.2'!C25))*1000,0)+IFERROR((SUMIFS('[1]4'!$D$186:$D$233,'[1]4'!$C$186:$C$233,'[1]6.2'!C25))*1000,0)</f>
        <v>3767.5399999999995</v>
      </c>
      <c r="AB25" s="80">
        <f>U25-AA25</f>
        <v>0</v>
      </c>
    </row>
    <row r="26" spans="2:28" ht="12.75" x14ac:dyDescent="0.2">
      <c r="B26" s="82"/>
      <c r="C26" s="82"/>
      <c r="D26" s="78">
        <v>600312</v>
      </c>
      <c r="E26" s="64">
        <f>IFERROR(SUMIFS('[1]4.Sąnaudos'!$L$4:$L$333,'[1]4.Sąnaudos'!$B$4:$B$333,'[1]6.2'!$D26),"")</f>
        <v>165.29</v>
      </c>
      <c r="F26" s="84"/>
      <c r="G26" s="84"/>
      <c r="H26" s="85"/>
      <c r="I26" s="85"/>
      <c r="J26" s="85"/>
      <c r="K26" s="85"/>
      <c r="L26" s="85"/>
      <c r="M26" s="85"/>
      <c r="N26" s="85"/>
      <c r="O26" s="85"/>
      <c r="P26" s="85"/>
      <c r="Q26" s="85"/>
      <c r="R26" s="85"/>
      <c r="S26" s="85"/>
      <c r="T26" s="85"/>
      <c r="U26" s="86"/>
      <c r="V26" s="22"/>
      <c r="AA26" s="85"/>
      <c r="AB26" s="85"/>
    </row>
    <row r="27" spans="2:28" ht="12.75" x14ac:dyDescent="0.2">
      <c r="B27" s="82"/>
      <c r="C27" s="82"/>
      <c r="D27" s="78">
        <v>600313</v>
      </c>
      <c r="E27" s="64">
        <f>IFERROR(SUMIFS('[1]4.Sąnaudos'!$L$4:$L$333,'[1]4.Sąnaudos'!$B$4:$B$333,'[1]6.2'!$D27),"")</f>
        <v>-2.52</v>
      </c>
      <c r="F27" s="84"/>
      <c r="G27" s="84"/>
      <c r="H27" s="85"/>
      <c r="I27" s="85"/>
      <c r="J27" s="85"/>
      <c r="K27" s="85"/>
      <c r="L27" s="85"/>
      <c r="M27" s="85"/>
      <c r="N27" s="85"/>
      <c r="O27" s="85"/>
      <c r="P27" s="85"/>
      <c r="Q27" s="85"/>
      <c r="R27" s="85"/>
      <c r="S27" s="85"/>
      <c r="T27" s="85"/>
      <c r="U27" s="86"/>
      <c r="V27" s="22"/>
      <c r="AA27" s="85"/>
      <c r="AB27" s="85"/>
    </row>
    <row r="28" spans="2:28" ht="12.75" x14ac:dyDescent="0.2">
      <c r="B28" s="82"/>
      <c r="C28" s="82"/>
      <c r="D28" s="78">
        <v>600314</v>
      </c>
      <c r="E28" s="64">
        <f>IFERROR(SUMIFS('[1]4.Sąnaudos'!$L$4:$L$333,'[1]4.Sąnaudos'!$B$4:$B$333,'[1]6.2'!$D28),"")</f>
        <v>2595.9</v>
      </c>
      <c r="F28" s="84"/>
      <c r="G28" s="84"/>
      <c r="H28" s="85"/>
      <c r="I28" s="85"/>
      <c r="J28" s="85"/>
      <c r="K28" s="85"/>
      <c r="L28" s="85"/>
      <c r="M28" s="85"/>
      <c r="N28" s="85"/>
      <c r="O28" s="85"/>
      <c r="P28" s="85"/>
      <c r="Q28" s="85"/>
      <c r="R28" s="85"/>
      <c r="S28" s="85"/>
      <c r="T28" s="85"/>
      <c r="U28" s="86"/>
      <c r="V28" s="22"/>
      <c r="AA28" s="85"/>
      <c r="AB28" s="85"/>
    </row>
    <row r="29" spans="2:28" ht="12.75" x14ac:dyDescent="0.2">
      <c r="B29" s="87"/>
      <c r="C29" s="87"/>
      <c r="D29" s="63">
        <v>640123</v>
      </c>
      <c r="E29" s="64">
        <f>IFERROR(SUMIFS('[1]4.Sąnaudos'!$L$4:$L$333,'[1]4.Sąnaudos'!$B$4:$B$333,'[1]6.2'!$D29),"")</f>
        <v>1009.12</v>
      </c>
      <c r="F29" s="89"/>
      <c r="G29" s="89"/>
      <c r="H29" s="90"/>
      <c r="I29" s="90"/>
      <c r="J29" s="90"/>
      <c r="K29" s="90"/>
      <c r="L29" s="90"/>
      <c r="M29" s="90"/>
      <c r="N29" s="90"/>
      <c r="O29" s="90"/>
      <c r="P29" s="90"/>
      <c r="Q29" s="90"/>
      <c r="R29" s="90"/>
      <c r="S29" s="90"/>
      <c r="T29" s="90"/>
      <c r="U29" s="91"/>
      <c r="V29" s="22"/>
      <c r="AA29" s="90"/>
      <c r="AB29" s="90"/>
    </row>
    <row r="30" spans="2:28" ht="12.75" x14ac:dyDescent="0.2">
      <c r="B30" s="10" t="s">
        <v>87</v>
      </c>
      <c r="C30" s="10" t="str">
        <f>[1]Pav.tvarkyklė!E34</f>
        <v>Technologinio kuro sąnaudos</v>
      </c>
      <c r="D30" s="74" t="s">
        <v>75</v>
      </c>
      <c r="E30" s="64">
        <f>IFERROR(SUMIFS('[1]4.Sąnaudos'!$L$4:$L$333,'[1]4.Sąnaudos'!$B$4:$B$333,'[1]6.2'!$D30),"")</f>
        <v>0</v>
      </c>
      <c r="F30" s="65" t="s">
        <v>36</v>
      </c>
      <c r="G30" s="65" t="s">
        <v>36</v>
      </c>
      <c r="H30" s="92">
        <f>SUMIFS([1]S1!$F$336:$F$567,[1]S1!$C$336:$C$567,'[1]6.2'!$C30,[1]S1!$A$336:$A$567,'[1]6.2'!H$6)</f>
        <v>0</v>
      </c>
      <c r="I30" s="92">
        <f>SUMIFS([1]S1!$F$336:$F$567,[1]S1!$C$336:$C$567,'[1]6.2'!$C30,[1]S1!$A$336:$A$567,'[1]6.2'!I$6)</f>
        <v>0</v>
      </c>
      <c r="J30" s="92">
        <f>SUMIFS([1]S1!$F$336:$F$567,[1]S1!$C$336:$C$567,'[1]6.2'!$C30,[1]S1!$A$336:$A$567,'[1]6.2'!J$6)</f>
        <v>0</v>
      </c>
      <c r="K30" s="92">
        <f>SUMIFS([1]S1!$F$336:$F$567,[1]S1!$C$336:$C$567,'[1]6.2'!$C30,[1]S1!$A$336:$A$567,'[1]6.2'!K$6)</f>
        <v>0</v>
      </c>
      <c r="L30" s="92">
        <f>SUMIFS([1]S1!$F$336:$F$567,[1]S1!$C$336:$C$567,'[1]6.2'!$C30,[1]S1!$A$336:$A$567,'[1]6.2'!L$6)</f>
        <v>0</v>
      </c>
      <c r="M30" s="92">
        <f>SUMIFS([1]S1!$F$336:$F$567,[1]S1!$C$336:$C$567,'[1]6.2'!$C30,[1]S1!$A$336:$A$567,'[1]6.2'!M$6)</f>
        <v>0</v>
      </c>
      <c r="N30" s="92">
        <f>SUMIFS([1]S1!$F$336:$F$567,[1]S1!$C$336:$C$567,'[1]6.2'!$C30,[1]S1!$A$336:$A$567,'[1]6.2'!N$6)</f>
        <v>0</v>
      </c>
      <c r="O30" s="92">
        <f>SUMIFS([1]S1!$F$336:$F$567,[1]S1!$C$336:$C$567,'[1]6.2'!$C30,[1]S1!$A$336:$A$567,'[1]6.2'!O$6)</f>
        <v>0</v>
      </c>
      <c r="P30" s="92">
        <f>SUMIFS([1]S1!$F$336:$F$567,[1]S1!$C$336:$C$567,'[1]6.2'!$C30,[1]S1!$A$336:$A$567,'[1]6.2'!P$6)</f>
        <v>0</v>
      </c>
      <c r="Q30" s="92">
        <f>SUMIFS([1]S1!$F$336:$F$567,[1]S1!$C$336:$C$567,'[1]6.2'!$C30,[1]S1!$A$336:$A$567,'[1]6.2'!Q$6)</f>
        <v>0</v>
      </c>
      <c r="R30" s="92">
        <f>SUMIFS([1]S1!$F$336:$F$567,[1]S1!$C$336:$C$567,'[1]6.2'!$C30,[1]S1!$A$336:$A$567,'[1]6.2'!R$6)</f>
        <v>0</v>
      </c>
      <c r="S30" s="92">
        <f>SUMIFS([1]S1!$F$336:$F$567,[1]S1!$C$336:$C$567,'[1]6.2'!$C30,[1]S1!$A$336:$A$567,'[1]6.2'!S$6)</f>
        <v>0</v>
      </c>
      <c r="T30" s="92">
        <f>SUMIFS([1]S1!$F$336:$F$567,[1]S1!$C$336:$C$567,'[1]6.2'!$C30,[1]S1!$A$336:$A$567,'[1]6.2'!T$6)</f>
        <v>0</v>
      </c>
      <c r="U30" s="64">
        <f t="shared" si="0"/>
        <v>0</v>
      </c>
      <c r="V30" s="22"/>
      <c r="AA30" s="92">
        <f>IFERROR((SUMIFS('[1]4'!$D$28:$D$138,'[1]4'!$C$28:$C$138,'[1]6.2'!C30))*1000,0)+IFERROR((SUMIFS('[1]4'!$D$186:$D$233,'[1]4'!$C$186:$C$233,'[1]6.2'!C30))*1000,0)</f>
        <v>0</v>
      </c>
      <c r="AB30" s="92">
        <f t="shared" si="1"/>
        <v>0</v>
      </c>
    </row>
    <row r="31" spans="2:28" ht="12.75" x14ac:dyDescent="0.2">
      <c r="B31" s="68" t="s">
        <v>88</v>
      </c>
      <c r="C31" s="68" t="s">
        <v>89</v>
      </c>
      <c r="D31" s="69" t="s">
        <v>75</v>
      </c>
      <c r="E31" s="70"/>
      <c r="F31" s="71"/>
      <c r="G31" s="71"/>
      <c r="H31" s="72"/>
      <c r="I31" s="72"/>
      <c r="J31" s="72"/>
      <c r="K31" s="72"/>
      <c r="L31" s="72"/>
      <c r="M31" s="72"/>
      <c r="N31" s="72"/>
      <c r="O31" s="72"/>
      <c r="P31" s="72"/>
      <c r="Q31" s="72"/>
      <c r="R31" s="72"/>
      <c r="S31" s="72"/>
      <c r="T31" s="72"/>
      <c r="U31" s="73"/>
      <c r="V31" s="22"/>
      <c r="AA31" s="72"/>
      <c r="AB31" s="72"/>
    </row>
    <row r="32" spans="2:28" ht="12.75" customHeight="1" x14ac:dyDescent="0.2">
      <c r="B32" s="76" t="s">
        <v>90</v>
      </c>
      <c r="C32" s="77" t="str">
        <f>[1]Pav.tvarkyklė!E35</f>
        <v xml:space="preserve">Kuras mašinoms ir gamybiniam transportui (asenizacijos transporto priemonėms, transportui dumblui, vandeniui vežti, autobusams žmonėms vežti) </v>
      </c>
      <c r="D32" s="78">
        <v>600384</v>
      </c>
      <c r="E32" s="64">
        <f>IFERROR(SUMIFS('[1]4.Sąnaudos'!$L$4:$L$333,'[1]4.Sąnaudos'!$B$4:$B$333,'[1]6.2'!$D32),"")</f>
        <v>5753.65</v>
      </c>
      <c r="F32" s="79" t="s">
        <v>36</v>
      </c>
      <c r="G32" s="79" t="s">
        <v>36</v>
      </c>
      <c r="H32" s="80">
        <f>SUMIFS([1]S1!$F$336:$F$567,[1]S1!$C$336:$C$567,'[1]6.2'!$C32,[1]S1!$A$336:$A$567,'[1]6.2'!H$6)</f>
        <v>0</v>
      </c>
      <c r="I32" s="80">
        <f>SUMIFS([1]S1!$F$336:$F$567,[1]S1!$C$336:$C$567,'[1]6.2'!$C32,[1]S1!$A$336:$A$567,'[1]6.2'!I$6)</f>
        <v>0</v>
      </c>
      <c r="J32" s="80">
        <f>SUMIFS([1]S1!$F$336:$F$567,[1]S1!$C$336:$C$567,'[1]6.2'!$C32,[1]S1!$A$336:$A$567,'[1]6.2'!J$6)</f>
        <v>0</v>
      </c>
      <c r="K32" s="80">
        <f>SUMIFS([1]S1!$F$336:$F$567,[1]S1!$C$336:$C$567,'[1]6.2'!$C32,[1]S1!$A$336:$A$567,'[1]6.2'!K$6)</f>
        <v>0</v>
      </c>
      <c r="L32" s="80">
        <f>SUMIFS([1]S1!$F$336:$F$567,[1]S1!$C$336:$C$567,'[1]6.2'!$C32,[1]S1!$A$336:$A$567,'[1]6.2'!L$6)</f>
        <v>0</v>
      </c>
      <c r="M32" s="80">
        <f>SUMIFS([1]S1!$F$336:$F$567,[1]S1!$C$336:$C$567,'[1]6.2'!$C32,[1]S1!$A$336:$A$567,'[1]6.2'!M$6)</f>
        <v>0</v>
      </c>
      <c r="N32" s="80">
        <f>SUMIFS([1]S1!$F$336:$F$567,[1]S1!$C$336:$C$567,'[1]6.2'!$C32,[1]S1!$A$336:$A$567,'[1]6.2'!N$6)</f>
        <v>0</v>
      </c>
      <c r="O32" s="80">
        <f>SUMIFS([1]S1!$F$336:$F$567,[1]S1!$C$336:$C$567,'[1]6.2'!$C32,[1]S1!$A$336:$A$567,'[1]6.2'!O$6)</f>
        <v>0</v>
      </c>
      <c r="P32" s="80">
        <f>SUMIFS([1]S1!$F$336:$F$567,[1]S1!$C$336:$C$567,'[1]6.2'!$C32,[1]S1!$A$336:$A$567,'[1]6.2'!P$6)</f>
        <v>0</v>
      </c>
      <c r="Q32" s="80">
        <f>SUMIFS([1]S1!$F$336:$F$567,[1]S1!$C$336:$C$567,'[1]6.2'!$C32,[1]S1!$A$336:$A$567,'[1]6.2'!Q$6)</f>
        <v>0</v>
      </c>
      <c r="R32" s="80">
        <f>SUMIFS([1]S1!$F$336:$F$567,[1]S1!$C$336:$C$567,'[1]6.2'!$C32,[1]S1!$A$336:$A$567,'[1]6.2'!R$6)</f>
        <v>0</v>
      </c>
      <c r="S32" s="80">
        <f>SUMIFS([1]S1!$F$336:$F$567,[1]S1!$C$336:$C$567,'[1]6.2'!$C32,[1]S1!$A$336:$A$567,'[1]6.2'!S$6)</f>
        <v>0</v>
      </c>
      <c r="T32" s="80">
        <f>SUMIFS([1]S1!$F$336:$F$567,[1]S1!$C$336:$C$567,'[1]6.2'!$C32,[1]S1!$A$336:$A$567,'[1]6.2'!T$6)</f>
        <v>0</v>
      </c>
      <c r="U32" s="81">
        <f>SUM(E32:T34)</f>
        <v>24163.739999999998</v>
      </c>
      <c r="V32" s="22"/>
      <c r="AA32" s="80">
        <f>IFERROR((SUMIFS('[1]4'!$D$28:$D$138,'[1]4'!$C$28:$C$138,'[1]6.2'!C32))*1000,0)+IFERROR((SUMIFS('[1]4'!$D$186:$D$233,'[1]4'!$C$186:$C$233,'[1]6.2'!C32))*1000,0)</f>
        <v>31141.14</v>
      </c>
      <c r="AB32" s="80">
        <f>U32-AA32</f>
        <v>-6977.4000000000015</v>
      </c>
    </row>
    <row r="33" spans="2:28" ht="12.75" customHeight="1" x14ac:dyDescent="0.2">
      <c r="B33" s="82"/>
      <c r="C33" s="83"/>
      <c r="D33" s="78">
        <v>600386</v>
      </c>
      <c r="E33" s="64">
        <f>IFERROR(SUMIFS('[1]4.Sąnaudos'!$L$4:$L$333,'[1]4.Sąnaudos'!$B$4:$B$333,'[1]6.2'!$D33),"")</f>
        <v>60.5</v>
      </c>
      <c r="F33" s="84"/>
      <c r="G33" s="84"/>
      <c r="H33" s="85"/>
      <c r="I33" s="85"/>
      <c r="J33" s="85"/>
      <c r="K33" s="85"/>
      <c r="L33" s="85"/>
      <c r="M33" s="85"/>
      <c r="N33" s="85"/>
      <c r="O33" s="85"/>
      <c r="P33" s="85"/>
      <c r="Q33" s="85"/>
      <c r="R33" s="85"/>
      <c r="S33" s="85"/>
      <c r="T33" s="85"/>
      <c r="U33" s="86"/>
      <c r="V33" s="22"/>
      <c r="AA33" s="85"/>
      <c r="AB33" s="85"/>
    </row>
    <row r="34" spans="2:28" ht="12.75" customHeight="1" x14ac:dyDescent="0.2">
      <c r="B34" s="87"/>
      <c r="C34" s="88"/>
      <c r="D34" s="63">
        <v>60044</v>
      </c>
      <c r="E34" s="64">
        <f>IFERROR(SUMIFS('[1]4.Sąnaudos'!$L$4:$L$333,'[1]4.Sąnaudos'!$B$4:$B$333,'[1]6.2'!$D34),"")</f>
        <v>18349.59</v>
      </c>
      <c r="F34" s="89"/>
      <c r="G34" s="89"/>
      <c r="H34" s="90"/>
      <c r="I34" s="90"/>
      <c r="J34" s="90"/>
      <c r="K34" s="90"/>
      <c r="L34" s="90"/>
      <c r="M34" s="90"/>
      <c r="N34" s="90"/>
      <c r="O34" s="90"/>
      <c r="P34" s="90"/>
      <c r="Q34" s="90"/>
      <c r="R34" s="90"/>
      <c r="S34" s="90"/>
      <c r="T34" s="90"/>
      <c r="U34" s="91"/>
      <c r="V34" s="22"/>
      <c r="AA34" s="90"/>
      <c r="AB34" s="90"/>
    </row>
    <row r="35" spans="2:28" ht="12.75" x14ac:dyDescent="0.2">
      <c r="B35" s="76" t="s">
        <v>91</v>
      </c>
      <c r="C35" s="77" t="str">
        <f>[1]Pav.tvarkyklė!E36</f>
        <v>Kuras lengviesiems automobiliams</v>
      </c>
      <c r="D35" s="63">
        <v>6205</v>
      </c>
      <c r="E35" s="64">
        <f>IFERROR(SUMIFS('[1]4.Sąnaudos'!$L$4:$L$333,'[1]4.Sąnaudos'!$B$4:$B$333,'[1]6.2'!$D35),"")</f>
        <v>2867.1</v>
      </c>
      <c r="F35" s="79" t="s">
        <v>36</v>
      </c>
      <c r="G35" s="79" t="s">
        <v>36</v>
      </c>
      <c r="H35" s="80">
        <f>SUMIFS([1]S1!$F$336:$F$567,[1]S1!$C$336:$C$567,'[1]6.2'!$C35,[1]S1!$A$336:$A$567,'[1]6.2'!H$6)</f>
        <v>0</v>
      </c>
      <c r="I35" s="80">
        <f>SUMIFS([1]S1!$F$336:$F$567,[1]S1!$C$336:$C$567,'[1]6.2'!$C35,[1]S1!$A$336:$A$567,'[1]6.2'!I$6)</f>
        <v>0</v>
      </c>
      <c r="J35" s="80">
        <f>SUMIFS([1]S1!$F$336:$F$567,[1]S1!$C$336:$C$567,'[1]6.2'!$C35,[1]S1!$A$336:$A$567,'[1]6.2'!J$6)</f>
        <v>0</v>
      </c>
      <c r="K35" s="80">
        <f>SUMIFS([1]S1!$F$336:$F$567,[1]S1!$C$336:$C$567,'[1]6.2'!$C35,[1]S1!$A$336:$A$567,'[1]6.2'!K$6)</f>
        <v>0</v>
      </c>
      <c r="L35" s="80">
        <f>SUMIFS([1]S1!$F$336:$F$567,[1]S1!$C$336:$C$567,'[1]6.2'!$C35,[1]S1!$A$336:$A$567,'[1]6.2'!L$6)</f>
        <v>0</v>
      </c>
      <c r="M35" s="80">
        <f>SUMIFS([1]S1!$F$336:$F$567,[1]S1!$C$336:$C$567,'[1]6.2'!$C35,[1]S1!$A$336:$A$567,'[1]6.2'!M$6)</f>
        <v>0</v>
      </c>
      <c r="N35" s="80">
        <f>SUMIFS([1]S1!$F$336:$F$567,[1]S1!$C$336:$C$567,'[1]6.2'!$C35,[1]S1!$A$336:$A$567,'[1]6.2'!N$6)</f>
        <v>0</v>
      </c>
      <c r="O35" s="80">
        <f>SUMIFS([1]S1!$F$336:$F$567,[1]S1!$C$336:$C$567,'[1]6.2'!$C35,[1]S1!$A$336:$A$567,'[1]6.2'!O$6)</f>
        <v>0</v>
      </c>
      <c r="P35" s="80">
        <f>SUMIFS([1]S1!$F$336:$F$567,[1]S1!$C$336:$C$567,'[1]6.2'!$C35,[1]S1!$A$336:$A$567,'[1]6.2'!P$6)</f>
        <v>0</v>
      </c>
      <c r="Q35" s="80">
        <f>SUMIFS([1]S1!$F$336:$F$567,[1]S1!$C$336:$C$567,'[1]6.2'!$C35,[1]S1!$A$336:$A$567,'[1]6.2'!Q$6)</f>
        <v>0</v>
      </c>
      <c r="R35" s="80">
        <f>SUMIFS([1]S1!$F$336:$F$567,[1]S1!$C$336:$C$567,'[1]6.2'!$C35,[1]S1!$A$336:$A$567,'[1]6.2'!R$6)</f>
        <v>0</v>
      </c>
      <c r="S35" s="80">
        <f>SUMIFS([1]S1!$F$336:$F$567,[1]S1!$C$336:$C$567,'[1]6.2'!$C35,[1]S1!$A$336:$A$567,'[1]6.2'!S$6)</f>
        <v>0</v>
      </c>
      <c r="T35" s="80">
        <f>SUMIFS([1]S1!$F$336:$F$567,[1]S1!$C$336:$C$567,'[1]6.2'!$C35,[1]S1!$A$336:$A$567,'[1]6.2'!T$6)</f>
        <v>0</v>
      </c>
      <c r="U35" s="81">
        <f>SUM(E35:T37)</f>
        <v>3126.13</v>
      </c>
      <c r="V35" s="22"/>
      <c r="AA35" s="80">
        <f>IFERROR((SUMIFS('[1]4'!$D$28:$D$138,'[1]4'!$C$28:$C$138,'[1]6.2'!C35))*1000,0)+IFERROR((SUMIFS('[1]4'!$D$186:$D$233,'[1]4'!$C$186:$C$233,'[1]6.2'!C35))*1000,0)</f>
        <v>3126.1299999999997</v>
      </c>
      <c r="AB35" s="80">
        <f>U35-AA35</f>
        <v>0</v>
      </c>
    </row>
    <row r="36" spans="2:28" ht="12.75" x14ac:dyDescent="0.2">
      <c r="B36" s="82"/>
      <c r="C36" s="83"/>
      <c r="D36" s="63">
        <v>640112</v>
      </c>
      <c r="E36" s="64">
        <f>IFERROR(SUMIFS('[1]4.Sąnaudos'!$L$4:$L$333,'[1]4.Sąnaudos'!$B$4:$B$333,'[1]6.2'!$D36),"")</f>
        <v>0</v>
      </c>
      <c r="F36" s="84"/>
      <c r="G36" s="84"/>
      <c r="H36" s="85"/>
      <c r="I36" s="85"/>
      <c r="J36" s="85"/>
      <c r="K36" s="85"/>
      <c r="L36" s="85"/>
      <c r="M36" s="85"/>
      <c r="N36" s="85"/>
      <c r="O36" s="85"/>
      <c r="P36" s="85"/>
      <c r="Q36" s="85"/>
      <c r="R36" s="85"/>
      <c r="S36" s="85"/>
      <c r="T36" s="85"/>
      <c r="U36" s="86"/>
      <c r="V36" s="22"/>
      <c r="AA36" s="85"/>
      <c r="AB36" s="85"/>
    </row>
    <row r="37" spans="2:28" ht="12.75" x14ac:dyDescent="0.2">
      <c r="B37" s="87"/>
      <c r="C37" s="88"/>
      <c r="D37" s="63">
        <v>640134</v>
      </c>
      <c r="E37" s="64">
        <f>IFERROR(SUMIFS('[1]4.Sąnaudos'!$L$4:$L$333,'[1]4.Sąnaudos'!$B$4:$B$333,'[1]6.2'!$D37),"")</f>
        <v>259.02999999999997</v>
      </c>
      <c r="F37" s="89"/>
      <c r="G37" s="89"/>
      <c r="H37" s="90"/>
      <c r="I37" s="90"/>
      <c r="J37" s="90"/>
      <c r="K37" s="90"/>
      <c r="L37" s="90"/>
      <c r="M37" s="90"/>
      <c r="N37" s="90"/>
      <c r="O37" s="90"/>
      <c r="P37" s="90"/>
      <c r="Q37" s="90"/>
      <c r="R37" s="90"/>
      <c r="S37" s="90"/>
      <c r="T37" s="90"/>
      <c r="U37" s="91"/>
      <c r="V37" s="22"/>
      <c r="AA37" s="90"/>
      <c r="AB37" s="90"/>
    </row>
    <row r="38" spans="2:28" ht="12.75" x14ac:dyDescent="0.2">
      <c r="B38" s="68" t="s">
        <v>92</v>
      </c>
      <c r="C38" s="68" t="s">
        <v>93</v>
      </c>
      <c r="D38" s="69" t="s">
        <v>75</v>
      </c>
      <c r="E38" s="70"/>
      <c r="F38" s="71"/>
      <c r="G38" s="71"/>
      <c r="H38" s="72"/>
      <c r="I38" s="72"/>
      <c r="J38" s="72"/>
      <c r="K38" s="72"/>
      <c r="L38" s="72"/>
      <c r="M38" s="72"/>
      <c r="N38" s="72"/>
      <c r="O38" s="72"/>
      <c r="P38" s="72"/>
      <c r="Q38" s="72"/>
      <c r="R38" s="72"/>
      <c r="S38" s="72"/>
      <c r="T38" s="72"/>
      <c r="U38" s="73"/>
      <c r="V38" s="22"/>
      <c r="AA38" s="72"/>
      <c r="AB38" s="72"/>
    </row>
    <row r="39" spans="2:28" ht="12.75" x14ac:dyDescent="0.2">
      <c r="B39" s="76" t="s">
        <v>94</v>
      </c>
      <c r="C39" s="76" t="str">
        <f>[1]Pav.tvarkyklė!E32</f>
        <v>Šilumos energijos patalpų šildymui sąnaudos</v>
      </c>
      <c r="D39" s="63">
        <v>60046</v>
      </c>
      <c r="E39" s="64">
        <f>IFERROR(SUMIFS('[1]4.Sąnaudos'!$L$4:$L$333,'[1]4.Sąnaudos'!$B$4:$B$333,'[1]6.2'!$D39),"")</f>
        <v>805.36</v>
      </c>
      <c r="F39" s="93" t="s">
        <v>36</v>
      </c>
      <c r="G39" s="93" t="s">
        <v>36</v>
      </c>
      <c r="H39" s="80">
        <f>SUMIFS([1]S1!$F$336:$F$567,[1]S1!$C$336:$C$567,'[1]6.2'!$C39,[1]S1!$A$336:$A$567,'[1]6.2'!H$6)</f>
        <v>0</v>
      </c>
      <c r="I39" s="80">
        <f>SUMIFS([1]S1!$F$336:$F$567,[1]S1!$C$336:$C$567,'[1]6.2'!$C39,[1]S1!$A$336:$A$567,'[1]6.2'!I$6)</f>
        <v>0</v>
      </c>
      <c r="J39" s="80">
        <f>SUMIFS([1]S1!$F$336:$F$567,[1]S1!$C$336:$C$567,'[1]6.2'!$C39,[1]S1!$A$336:$A$567,'[1]6.2'!J$6)</f>
        <v>0</v>
      </c>
      <c r="K39" s="80">
        <f>SUMIFS([1]S1!$F$336:$F$567,[1]S1!$C$336:$C$567,'[1]6.2'!$C39,[1]S1!$A$336:$A$567,'[1]6.2'!K$6)</f>
        <v>0</v>
      </c>
      <c r="L39" s="80">
        <f>SUMIFS([1]S1!$F$336:$F$567,[1]S1!$C$336:$C$567,'[1]6.2'!$C39,[1]S1!$A$336:$A$567,'[1]6.2'!L$6)</f>
        <v>0</v>
      </c>
      <c r="M39" s="80">
        <f>SUMIFS([1]S1!$F$336:$F$567,[1]S1!$C$336:$C$567,'[1]6.2'!$C39,[1]S1!$A$336:$A$567,'[1]6.2'!M$6)</f>
        <v>0</v>
      </c>
      <c r="N39" s="80">
        <f>SUMIFS([1]S1!$F$336:$F$567,[1]S1!$C$336:$C$567,'[1]6.2'!$C39,[1]S1!$A$336:$A$567,'[1]6.2'!N$6)</f>
        <v>0</v>
      </c>
      <c r="O39" s="80">
        <f>SUMIFS([1]S1!$F$336:$F$567,[1]S1!$C$336:$C$567,'[1]6.2'!$C39,[1]S1!$A$336:$A$567,'[1]6.2'!O$6)</f>
        <v>0</v>
      </c>
      <c r="P39" s="80">
        <f>SUMIFS([1]S1!$F$336:$F$567,[1]S1!$C$336:$C$567,'[1]6.2'!$C39,[1]S1!$A$336:$A$567,'[1]6.2'!P$6)</f>
        <v>0</v>
      </c>
      <c r="Q39" s="80">
        <f>SUMIFS([1]S1!$F$336:$F$567,[1]S1!$C$336:$C$567,'[1]6.2'!$C39,[1]S1!$A$336:$A$567,'[1]6.2'!Q$6)</f>
        <v>0</v>
      </c>
      <c r="R39" s="80">
        <f>SUMIFS([1]S1!$F$336:$F$567,[1]S1!$C$336:$C$567,'[1]6.2'!$C39,[1]S1!$A$336:$A$567,'[1]6.2'!R$6)</f>
        <v>0</v>
      </c>
      <c r="S39" s="80">
        <f>SUMIFS([1]S1!$F$336:$F$567,[1]S1!$C$336:$C$567,'[1]6.2'!$C39,[1]S1!$A$336:$A$567,'[1]6.2'!S$6)</f>
        <v>0</v>
      </c>
      <c r="T39" s="80">
        <f>SUMIFS([1]S1!$F$336:$F$567,[1]S1!$C$336:$C$567,'[1]6.2'!$C39,[1]S1!$A$336:$A$567,'[1]6.2'!T$6)</f>
        <v>0</v>
      </c>
      <c r="U39" s="81">
        <f>SUM(E39:T42)</f>
        <v>3133.3500000000004</v>
      </c>
      <c r="V39" s="22"/>
      <c r="AA39" s="80">
        <f>IFERROR((SUMIFS('[1]4'!$D$28:$D$138,'[1]4'!$C$28:$C$138,'[1]6.2'!C39))*1000,0)+IFERROR((SUMIFS('[1]4'!$D$186:$D$233,'[1]4'!$C$186:$C$233,'[1]6.2'!C39))*1000,0)</f>
        <v>3133.35</v>
      </c>
      <c r="AB39" s="80">
        <f>U39-AA39</f>
        <v>0</v>
      </c>
    </row>
    <row r="40" spans="2:28" ht="12.75" x14ac:dyDescent="0.2">
      <c r="B40" s="82"/>
      <c r="C40" s="82"/>
      <c r="D40" s="63">
        <v>6207</v>
      </c>
      <c r="E40" s="64">
        <f>IFERROR(SUMIFS('[1]4.Sąnaudos'!$L$4:$L$333,'[1]4.Sąnaudos'!$B$4:$B$333,'[1]6.2'!$D40),"")</f>
        <v>0</v>
      </c>
      <c r="F40" s="94" t="s">
        <v>36</v>
      </c>
      <c r="G40" s="94" t="s">
        <v>36</v>
      </c>
      <c r="H40" s="85"/>
      <c r="I40" s="85"/>
      <c r="J40" s="85"/>
      <c r="K40" s="85"/>
      <c r="L40" s="85"/>
      <c r="M40" s="85"/>
      <c r="N40" s="85"/>
      <c r="O40" s="85"/>
      <c r="P40" s="85"/>
      <c r="Q40" s="85"/>
      <c r="R40" s="85"/>
      <c r="S40" s="85"/>
      <c r="T40" s="85"/>
      <c r="U40" s="86"/>
      <c r="V40" s="22"/>
      <c r="AA40" s="85"/>
      <c r="AB40" s="85"/>
    </row>
    <row r="41" spans="2:28" ht="12.75" x14ac:dyDescent="0.2">
      <c r="B41" s="82"/>
      <c r="C41" s="82"/>
      <c r="D41" s="63">
        <v>63022</v>
      </c>
      <c r="E41" s="64">
        <f>IFERROR(SUMIFS('[1]4.Sąnaudos'!$L$4:$L$333,'[1]4.Sąnaudos'!$B$4:$B$333,'[1]6.2'!$D41),"")</f>
        <v>1362.96</v>
      </c>
      <c r="F41" s="94" t="s">
        <v>36</v>
      </c>
      <c r="G41" s="94" t="s">
        <v>36</v>
      </c>
      <c r="H41" s="85"/>
      <c r="I41" s="85"/>
      <c r="J41" s="85"/>
      <c r="K41" s="85"/>
      <c r="L41" s="85"/>
      <c r="M41" s="85"/>
      <c r="N41" s="85"/>
      <c r="O41" s="85"/>
      <c r="P41" s="85"/>
      <c r="Q41" s="85"/>
      <c r="R41" s="85"/>
      <c r="S41" s="85"/>
      <c r="T41" s="85"/>
      <c r="U41" s="86"/>
      <c r="V41" s="22"/>
      <c r="AA41" s="85"/>
      <c r="AB41" s="85"/>
    </row>
    <row r="42" spans="2:28" ht="12.75" x14ac:dyDescent="0.2">
      <c r="B42" s="87"/>
      <c r="C42" s="87"/>
      <c r="D42" s="63">
        <v>640124</v>
      </c>
      <c r="E42" s="64">
        <f>IFERROR(SUMIFS('[1]4.Sąnaudos'!$L$4:$L$333,'[1]4.Sąnaudos'!$B$4:$B$333,'[1]6.2'!$D42),"")</f>
        <v>965.03</v>
      </c>
      <c r="F42" s="95" t="s">
        <v>36</v>
      </c>
      <c r="G42" s="95" t="s">
        <v>36</v>
      </c>
      <c r="H42" s="90"/>
      <c r="I42" s="90"/>
      <c r="J42" s="90"/>
      <c r="K42" s="90"/>
      <c r="L42" s="90"/>
      <c r="M42" s="90"/>
      <c r="N42" s="90"/>
      <c r="O42" s="90"/>
      <c r="P42" s="90"/>
      <c r="Q42" s="90"/>
      <c r="R42" s="90"/>
      <c r="S42" s="90"/>
      <c r="T42" s="90"/>
      <c r="U42" s="91"/>
      <c r="V42" s="22"/>
      <c r="AA42" s="90"/>
      <c r="AB42" s="90"/>
    </row>
    <row r="43" spans="2:28" ht="12.75" x14ac:dyDescent="0.2">
      <c r="B43" s="68" t="s">
        <v>95</v>
      </c>
      <c r="C43" s="68" t="s">
        <v>96</v>
      </c>
      <c r="D43" s="69" t="s">
        <v>75</v>
      </c>
      <c r="E43" s="70"/>
      <c r="F43" s="71"/>
      <c r="G43" s="71"/>
      <c r="H43" s="72"/>
      <c r="I43" s="72"/>
      <c r="J43" s="72"/>
      <c r="K43" s="72"/>
      <c r="L43" s="72"/>
      <c r="M43" s="72"/>
      <c r="N43" s="72"/>
      <c r="O43" s="72"/>
      <c r="P43" s="72"/>
      <c r="Q43" s="72"/>
      <c r="R43" s="72"/>
      <c r="S43" s="72"/>
      <c r="T43" s="72"/>
      <c r="U43" s="73"/>
      <c r="V43" s="22"/>
      <c r="AA43" s="72"/>
      <c r="AB43" s="72"/>
    </row>
    <row r="44" spans="2:28" ht="12.75" x14ac:dyDescent="0.2">
      <c r="B44" s="76" t="s">
        <v>97</v>
      </c>
      <c r="C44" s="76" t="str">
        <f>[1]Pav.tvarkyklė!E20</f>
        <v>Remonto medžiagų ir detalių  sąnaudos</v>
      </c>
      <c r="D44" s="96">
        <v>600341</v>
      </c>
      <c r="E44" s="64">
        <f>IFERROR(SUMIFS('[1]4.Sąnaudos'!$L$4:$L$333,'[1]4.Sąnaudos'!$B$4:$B$333,'[1]6.2'!$D44),"")</f>
        <v>5741.68</v>
      </c>
      <c r="F44" s="79" t="s">
        <v>36</v>
      </c>
      <c r="G44" s="79" t="s">
        <v>36</v>
      </c>
      <c r="H44" s="80">
        <f>SUMIFS([1]S1!$F$336:$F$567,[1]S1!$C$336:$C$567,'[1]6.2'!$C44,[1]S1!$A$336:$A$567,'[1]6.2'!H$6)</f>
        <v>0</v>
      </c>
      <c r="I44" s="80">
        <f>SUMIFS([1]S1!$F$336:$F$567,[1]S1!$C$336:$C$567,'[1]6.2'!$C44,[1]S1!$A$336:$A$567,'[1]6.2'!I$6)</f>
        <v>0</v>
      </c>
      <c r="J44" s="80">
        <f>SUMIFS([1]S1!$F$336:$F$567,[1]S1!$C$336:$C$567,'[1]6.2'!$C44,[1]S1!$A$336:$A$567,'[1]6.2'!J$6)</f>
        <v>0</v>
      </c>
      <c r="K44" s="80">
        <f>SUMIFS([1]S1!$F$336:$F$567,[1]S1!$C$336:$C$567,'[1]6.2'!$C44,[1]S1!$A$336:$A$567,'[1]6.2'!K$6)</f>
        <v>0</v>
      </c>
      <c r="L44" s="80">
        <f>SUMIFS([1]S1!$F$336:$F$567,[1]S1!$C$336:$C$567,'[1]6.2'!$C44,[1]S1!$A$336:$A$567,'[1]6.2'!L$6)</f>
        <v>0</v>
      </c>
      <c r="M44" s="80">
        <f>SUMIFS([1]S1!$F$336:$F$567,[1]S1!$C$336:$C$567,'[1]6.2'!$C44,[1]S1!$A$336:$A$567,'[1]6.2'!M$6)</f>
        <v>0</v>
      </c>
      <c r="N44" s="80">
        <f>SUMIFS([1]S1!$F$336:$F$567,[1]S1!$C$336:$C$567,'[1]6.2'!$C44,[1]S1!$A$336:$A$567,'[1]6.2'!N$6)</f>
        <v>0</v>
      </c>
      <c r="O44" s="80">
        <f>SUMIFS([1]S1!$F$336:$F$567,[1]S1!$C$336:$C$567,'[1]6.2'!$C44,[1]S1!$A$336:$A$567,'[1]6.2'!O$6)</f>
        <v>0</v>
      </c>
      <c r="P44" s="80">
        <f>SUMIFS([1]S1!$F$336:$F$567,[1]S1!$C$336:$C$567,'[1]6.2'!$C44,[1]S1!$A$336:$A$567,'[1]6.2'!P$6)</f>
        <v>0</v>
      </c>
      <c r="Q44" s="80">
        <f>SUMIFS([1]S1!$F$336:$F$567,[1]S1!$C$336:$C$567,'[1]6.2'!$C44,[1]S1!$A$336:$A$567,'[1]6.2'!Q$6)</f>
        <v>0</v>
      </c>
      <c r="R44" s="80">
        <f>SUMIFS([1]S1!$F$336:$F$567,[1]S1!$C$336:$C$567,'[1]6.2'!$C44,[1]S1!$A$336:$A$567,'[1]6.2'!R$6)</f>
        <v>0</v>
      </c>
      <c r="S44" s="80">
        <f>SUMIFS([1]S1!$F$336:$F$567,[1]S1!$C$336:$C$567,'[1]6.2'!$C44,[1]S1!$A$336:$A$567,'[1]6.2'!S$6)</f>
        <v>0</v>
      </c>
      <c r="T44" s="80">
        <f>SUMIFS([1]S1!$F$336:$F$567,[1]S1!$C$336:$C$567,'[1]6.2'!$C44,[1]S1!$A$336:$A$567,'[1]6.2'!T$6)</f>
        <v>0</v>
      </c>
      <c r="U44" s="81">
        <f>SUM(E44:T55)</f>
        <v>53546.65</v>
      </c>
      <c r="V44" s="22"/>
      <c r="AA44" s="80">
        <f>IFERROR((SUMIFS('[1]4'!$D$28:$D$138,'[1]4'!$C$28:$C$138,'[1]6.2'!C44))*1000,0)+IFERROR((SUMIFS('[1]4'!$D$186:$D$233,'[1]4'!$C$186:$C$233,'[1]6.2'!C44))*1000,0)</f>
        <v>53546.65</v>
      </c>
      <c r="AB44" s="80">
        <f t="shared" si="1"/>
        <v>0</v>
      </c>
    </row>
    <row r="45" spans="2:28" ht="12.75" x14ac:dyDescent="0.2">
      <c r="B45" s="82"/>
      <c r="C45" s="82"/>
      <c r="D45" s="96">
        <v>600342</v>
      </c>
      <c r="E45" s="64">
        <f>IFERROR(SUMIFS('[1]4.Sąnaudos'!$L$4:$L$333,'[1]4.Sąnaudos'!$B$4:$B$333,'[1]6.2'!$D45),"")</f>
        <v>2589.92</v>
      </c>
      <c r="F45" s="84"/>
      <c r="G45" s="84"/>
      <c r="H45" s="85"/>
      <c r="I45" s="85"/>
      <c r="J45" s="85"/>
      <c r="K45" s="85"/>
      <c r="L45" s="85"/>
      <c r="M45" s="85"/>
      <c r="N45" s="85"/>
      <c r="O45" s="85"/>
      <c r="P45" s="85"/>
      <c r="Q45" s="85"/>
      <c r="R45" s="85"/>
      <c r="S45" s="85"/>
      <c r="T45" s="85"/>
      <c r="U45" s="86"/>
      <c r="V45" s="22"/>
      <c r="AA45" s="85"/>
      <c r="AB45" s="85"/>
    </row>
    <row r="46" spans="2:28" ht="12.75" x14ac:dyDescent="0.2">
      <c r="B46" s="82"/>
      <c r="C46" s="82"/>
      <c r="D46" s="96">
        <v>600343</v>
      </c>
      <c r="E46" s="64">
        <f>IFERROR(SUMIFS('[1]4.Sąnaudos'!$L$4:$L$333,'[1]4.Sąnaudos'!$B$4:$B$333,'[1]6.2'!$D46),"")</f>
        <v>11527.45</v>
      </c>
      <c r="F46" s="84"/>
      <c r="G46" s="84"/>
      <c r="H46" s="85"/>
      <c r="I46" s="85"/>
      <c r="J46" s="85"/>
      <c r="K46" s="85"/>
      <c r="L46" s="85"/>
      <c r="M46" s="85"/>
      <c r="N46" s="85"/>
      <c r="O46" s="85"/>
      <c r="P46" s="85"/>
      <c r="Q46" s="85"/>
      <c r="R46" s="85"/>
      <c r="S46" s="85"/>
      <c r="T46" s="85"/>
      <c r="U46" s="86"/>
      <c r="V46" s="22"/>
      <c r="AA46" s="85"/>
      <c r="AB46" s="85"/>
    </row>
    <row r="47" spans="2:28" ht="12.75" x14ac:dyDescent="0.2">
      <c r="B47" s="82"/>
      <c r="C47" s="82"/>
      <c r="D47" s="96">
        <v>600344</v>
      </c>
      <c r="E47" s="64">
        <f>IFERROR(SUMIFS('[1]4.Sąnaudos'!$L$4:$L$333,'[1]4.Sąnaudos'!$B$4:$B$333,'[1]6.2'!$D47),"")</f>
        <v>7640.99</v>
      </c>
      <c r="F47" s="84"/>
      <c r="G47" s="84"/>
      <c r="H47" s="85"/>
      <c r="I47" s="85"/>
      <c r="J47" s="85"/>
      <c r="K47" s="85"/>
      <c r="L47" s="85"/>
      <c r="M47" s="85"/>
      <c r="N47" s="85"/>
      <c r="O47" s="85"/>
      <c r="P47" s="85"/>
      <c r="Q47" s="85"/>
      <c r="R47" s="85"/>
      <c r="S47" s="85"/>
      <c r="T47" s="85"/>
      <c r="U47" s="86"/>
      <c r="V47" s="22"/>
      <c r="AA47" s="85"/>
      <c r="AB47" s="85"/>
    </row>
    <row r="48" spans="2:28" ht="12.75" x14ac:dyDescent="0.2">
      <c r="B48" s="82"/>
      <c r="C48" s="82"/>
      <c r="D48" s="96">
        <v>600345</v>
      </c>
      <c r="E48" s="64">
        <f>IFERROR(SUMIFS('[1]4.Sąnaudos'!$L$4:$L$333,'[1]4.Sąnaudos'!$B$4:$B$333,'[1]6.2'!$D48),"")</f>
        <v>2860.66</v>
      </c>
      <c r="F48" s="84"/>
      <c r="G48" s="84"/>
      <c r="H48" s="85"/>
      <c r="I48" s="85"/>
      <c r="J48" s="85"/>
      <c r="K48" s="85"/>
      <c r="L48" s="85"/>
      <c r="M48" s="85"/>
      <c r="N48" s="85"/>
      <c r="O48" s="85"/>
      <c r="P48" s="85"/>
      <c r="Q48" s="85"/>
      <c r="R48" s="85"/>
      <c r="S48" s="85"/>
      <c r="T48" s="85"/>
      <c r="U48" s="86"/>
      <c r="V48" s="22"/>
      <c r="AA48" s="85"/>
      <c r="AB48" s="85"/>
    </row>
    <row r="49" spans="2:28" ht="12.75" x14ac:dyDescent="0.2">
      <c r="B49" s="82"/>
      <c r="C49" s="82"/>
      <c r="D49" s="96">
        <v>600346</v>
      </c>
      <c r="E49" s="64">
        <f>IFERROR(SUMIFS('[1]4.Sąnaudos'!$L$4:$L$333,'[1]4.Sąnaudos'!$B$4:$B$333,'[1]6.2'!$D49),"")</f>
        <v>833.39</v>
      </c>
      <c r="F49" s="84"/>
      <c r="G49" s="84"/>
      <c r="H49" s="85"/>
      <c r="I49" s="85"/>
      <c r="J49" s="85"/>
      <c r="K49" s="85"/>
      <c r="L49" s="85"/>
      <c r="M49" s="85"/>
      <c r="N49" s="85"/>
      <c r="O49" s="85"/>
      <c r="P49" s="85"/>
      <c r="Q49" s="85"/>
      <c r="R49" s="85"/>
      <c r="S49" s="85"/>
      <c r="T49" s="85"/>
      <c r="U49" s="86"/>
      <c r="V49" s="22"/>
      <c r="AA49" s="85"/>
      <c r="AB49" s="85"/>
    </row>
    <row r="50" spans="2:28" ht="12.75" x14ac:dyDescent="0.2">
      <c r="B50" s="82"/>
      <c r="C50" s="82"/>
      <c r="D50" s="97">
        <v>600347</v>
      </c>
      <c r="E50" s="64">
        <f>IFERROR(SUMIFS('[1]4.Sąnaudos'!$L$4:$L$333,'[1]4.Sąnaudos'!$B$4:$B$333,'[1]6.2'!$D50),"")</f>
        <v>0</v>
      </c>
      <c r="F50" s="84"/>
      <c r="G50" s="84"/>
      <c r="H50" s="85"/>
      <c r="I50" s="85"/>
      <c r="J50" s="85"/>
      <c r="K50" s="85"/>
      <c r="L50" s="85"/>
      <c r="M50" s="85"/>
      <c r="N50" s="85"/>
      <c r="O50" s="85"/>
      <c r="P50" s="85"/>
      <c r="Q50" s="85"/>
      <c r="R50" s="85"/>
      <c r="S50" s="85"/>
      <c r="T50" s="85"/>
      <c r="U50" s="86"/>
      <c r="V50" s="22"/>
      <c r="AA50" s="85"/>
      <c r="AB50" s="85"/>
    </row>
    <row r="51" spans="2:28" ht="12.75" x14ac:dyDescent="0.2">
      <c r="B51" s="82"/>
      <c r="C51" s="82"/>
      <c r="D51" s="96">
        <v>60041</v>
      </c>
      <c r="E51" s="64">
        <f>IFERROR(SUMIFS('[1]4.Sąnaudos'!$L$4:$L$333,'[1]4.Sąnaudos'!$B$4:$B$333,'[1]6.2'!$D51),"")</f>
        <v>3259.57</v>
      </c>
      <c r="F51" s="84"/>
      <c r="G51" s="84"/>
      <c r="H51" s="85"/>
      <c r="I51" s="85"/>
      <c r="J51" s="85"/>
      <c r="K51" s="85"/>
      <c r="L51" s="85"/>
      <c r="M51" s="85"/>
      <c r="N51" s="85"/>
      <c r="O51" s="85"/>
      <c r="P51" s="85"/>
      <c r="Q51" s="85"/>
      <c r="R51" s="85"/>
      <c r="S51" s="85"/>
      <c r="T51" s="85"/>
      <c r="U51" s="86"/>
      <c r="V51" s="22"/>
      <c r="AA51" s="85"/>
      <c r="AB51" s="85"/>
    </row>
    <row r="52" spans="2:28" ht="12.75" x14ac:dyDescent="0.2">
      <c r="B52" s="82"/>
      <c r="C52" s="82"/>
      <c r="D52" s="97">
        <v>6202</v>
      </c>
      <c r="E52" s="64">
        <f>IFERROR(SUMIFS('[1]4.Sąnaudos'!$L$4:$L$333,'[1]4.Sąnaudos'!$B$4:$B$333,'[1]6.2'!$D52),"")</f>
        <v>16081.34</v>
      </c>
      <c r="F52" s="84"/>
      <c r="G52" s="84"/>
      <c r="H52" s="85"/>
      <c r="I52" s="85"/>
      <c r="J52" s="85"/>
      <c r="K52" s="85"/>
      <c r="L52" s="85"/>
      <c r="M52" s="85"/>
      <c r="N52" s="85"/>
      <c r="O52" s="85"/>
      <c r="P52" s="85"/>
      <c r="Q52" s="85"/>
      <c r="R52" s="85"/>
      <c r="S52" s="85"/>
      <c r="T52" s="85"/>
      <c r="U52" s="86"/>
      <c r="V52" s="22"/>
      <c r="AA52" s="85"/>
      <c r="AB52" s="85"/>
    </row>
    <row r="53" spans="2:28" ht="12.75" x14ac:dyDescent="0.2">
      <c r="B53" s="82"/>
      <c r="C53" s="82"/>
      <c r="D53" s="97">
        <v>63012</v>
      </c>
      <c r="E53" s="64">
        <f>IFERROR(SUMIFS('[1]4.Sąnaudos'!$L$4:$L$333,'[1]4.Sąnaudos'!$B$4:$B$333,'[1]6.2'!$D53),"")</f>
        <v>0</v>
      </c>
      <c r="F53" s="84"/>
      <c r="G53" s="84"/>
      <c r="H53" s="85"/>
      <c r="I53" s="85"/>
      <c r="J53" s="85"/>
      <c r="K53" s="85"/>
      <c r="L53" s="85"/>
      <c r="M53" s="85"/>
      <c r="N53" s="85"/>
      <c r="O53" s="85"/>
      <c r="P53" s="85"/>
      <c r="Q53" s="85"/>
      <c r="R53" s="85"/>
      <c r="S53" s="85"/>
      <c r="T53" s="85"/>
      <c r="U53" s="86"/>
      <c r="V53" s="22"/>
      <c r="AA53" s="85"/>
      <c r="AB53" s="85"/>
    </row>
    <row r="54" spans="2:28" ht="12.75" x14ac:dyDescent="0.2">
      <c r="B54" s="82"/>
      <c r="C54" s="82"/>
      <c r="D54" s="97">
        <v>640122</v>
      </c>
      <c r="E54" s="64">
        <f>IFERROR(SUMIFS('[1]4.Sąnaudos'!$L$4:$L$333,'[1]4.Sąnaudos'!$B$4:$B$333,'[1]6.2'!$D54),"")</f>
        <v>3003.72</v>
      </c>
      <c r="F54" s="84"/>
      <c r="G54" s="84"/>
      <c r="H54" s="85"/>
      <c r="I54" s="85"/>
      <c r="J54" s="85"/>
      <c r="K54" s="85"/>
      <c r="L54" s="85"/>
      <c r="M54" s="85"/>
      <c r="N54" s="85"/>
      <c r="O54" s="85"/>
      <c r="P54" s="85"/>
      <c r="Q54" s="85"/>
      <c r="R54" s="85"/>
      <c r="S54" s="85"/>
      <c r="T54" s="85"/>
      <c r="U54" s="86"/>
      <c r="V54" s="22"/>
      <c r="AA54" s="85"/>
      <c r="AB54" s="85"/>
    </row>
    <row r="55" spans="2:28" ht="12.75" x14ac:dyDescent="0.2">
      <c r="B55" s="87"/>
      <c r="C55" s="87"/>
      <c r="D55" s="97">
        <v>640132</v>
      </c>
      <c r="E55" s="64">
        <f>IFERROR(SUMIFS('[1]4.Sąnaudos'!$L$4:$L$333,'[1]4.Sąnaudos'!$B$4:$B$333,'[1]6.2'!$D55),"")</f>
        <v>7.93</v>
      </c>
      <c r="F55" s="89"/>
      <c r="G55" s="89"/>
      <c r="H55" s="90"/>
      <c r="I55" s="90"/>
      <c r="J55" s="90"/>
      <c r="K55" s="90"/>
      <c r="L55" s="90"/>
      <c r="M55" s="90"/>
      <c r="N55" s="90"/>
      <c r="O55" s="90"/>
      <c r="P55" s="90"/>
      <c r="Q55" s="90"/>
      <c r="R55" s="90"/>
      <c r="S55" s="90"/>
      <c r="T55" s="90"/>
      <c r="U55" s="91"/>
      <c r="V55" s="22"/>
      <c r="AA55" s="90"/>
      <c r="AB55" s="90"/>
    </row>
    <row r="56" spans="2:28" ht="12.75" x14ac:dyDescent="0.2">
      <c r="B56" s="76" t="s">
        <v>98</v>
      </c>
      <c r="C56" s="76" t="str">
        <f>[1]Pav.tvarkyklė!E21</f>
        <v>Remonto ir aptarnavimo paslaugų pirkimo sąnaudos</v>
      </c>
      <c r="D56" s="97">
        <v>6003501</v>
      </c>
      <c r="E56" s="64">
        <f>IFERROR(SUMIFS('[1]4.Sąnaudos'!$L$4:$L$333,'[1]4.Sąnaudos'!$B$4:$B$333,'[1]6.2'!$D56),"")</f>
        <v>0</v>
      </c>
      <c r="F56" s="79" t="s">
        <v>36</v>
      </c>
      <c r="G56" s="79" t="s">
        <v>36</v>
      </c>
      <c r="H56" s="80">
        <f>SUMIFS([1]S1!$F$336:$F$567,[1]S1!$C$336:$C$567,'[1]6.2'!$C56,[1]S1!$A$336:$A$567,'[1]6.2'!H$6)</f>
        <v>0</v>
      </c>
      <c r="I56" s="80">
        <f>SUMIFS([1]S1!$F$336:$F$567,[1]S1!$C$336:$C$567,'[1]6.2'!$C56,[1]S1!$A$336:$A$567,'[1]6.2'!I$6)</f>
        <v>0</v>
      </c>
      <c r="J56" s="80">
        <f>SUMIFS([1]S1!$F$336:$F$567,[1]S1!$C$336:$C$567,'[1]6.2'!$C56,[1]S1!$A$336:$A$567,'[1]6.2'!J$6)</f>
        <v>0</v>
      </c>
      <c r="K56" s="80">
        <f>SUMIFS([1]S1!$F$336:$F$567,[1]S1!$C$336:$C$567,'[1]6.2'!$C56,[1]S1!$A$336:$A$567,'[1]6.2'!K$6)</f>
        <v>0</v>
      </c>
      <c r="L56" s="80">
        <f>SUMIFS([1]S1!$F$336:$F$567,[1]S1!$C$336:$C$567,'[1]6.2'!$C56,[1]S1!$A$336:$A$567,'[1]6.2'!L$6)</f>
        <v>0</v>
      </c>
      <c r="M56" s="80">
        <f>SUMIFS([1]S1!$F$336:$F$567,[1]S1!$C$336:$C$567,'[1]6.2'!$C56,[1]S1!$A$336:$A$567,'[1]6.2'!M$6)</f>
        <v>0</v>
      </c>
      <c r="N56" s="80">
        <f>SUMIFS([1]S1!$F$336:$F$567,[1]S1!$C$336:$C$567,'[1]6.2'!$C56,[1]S1!$A$336:$A$567,'[1]6.2'!N$6)</f>
        <v>0</v>
      </c>
      <c r="O56" s="80">
        <f>SUMIFS([1]S1!$F$336:$F$567,[1]S1!$C$336:$C$567,'[1]6.2'!$C56,[1]S1!$A$336:$A$567,'[1]6.2'!O$6)</f>
        <v>0</v>
      </c>
      <c r="P56" s="80">
        <f>SUMIFS([1]S1!$F$336:$F$567,[1]S1!$C$336:$C$567,'[1]6.2'!$C56,[1]S1!$A$336:$A$567,'[1]6.2'!P$6)</f>
        <v>0</v>
      </c>
      <c r="Q56" s="80">
        <f>SUMIFS([1]S1!$F$336:$F$567,[1]S1!$C$336:$C$567,'[1]6.2'!$C56,[1]S1!$A$336:$A$567,'[1]6.2'!Q$6)</f>
        <v>0</v>
      </c>
      <c r="R56" s="80">
        <f>SUMIFS([1]S1!$F$336:$F$567,[1]S1!$C$336:$C$567,'[1]6.2'!$C56,[1]S1!$A$336:$A$567,'[1]6.2'!R$6)</f>
        <v>0</v>
      </c>
      <c r="S56" s="80">
        <f>SUMIFS([1]S1!$F$336:$F$567,[1]S1!$C$336:$C$567,'[1]6.2'!$C56,[1]S1!$A$336:$A$567,'[1]6.2'!S$6)</f>
        <v>0</v>
      </c>
      <c r="T56" s="80">
        <f>SUMIFS([1]S1!$F$336:$F$567,[1]S1!$C$336:$C$567,'[1]6.2'!$C56,[1]S1!$A$336:$A$567,'[1]6.2'!T$6)</f>
        <v>0</v>
      </c>
      <c r="U56" s="81">
        <f>SUM(E56:T64)</f>
        <v>18723.150000000001</v>
      </c>
      <c r="V56" s="22"/>
      <c r="AA56" s="80">
        <f>IFERROR((SUMIFS('[1]4'!$D$28:$D$138,'[1]4'!$C$28:$C$138,'[1]6.2'!C56))*1000,0)+IFERROR((SUMIFS('[1]4'!$D$186:$D$233,'[1]4'!$C$186:$C$233,'[1]6.2'!C56))*1000,0)</f>
        <v>18723.149999999998</v>
      </c>
      <c r="AB56" s="80">
        <f t="shared" si="1"/>
        <v>0</v>
      </c>
    </row>
    <row r="57" spans="2:28" ht="12.75" x14ac:dyDescent="0.2">
      <c r="B57" s="82"/>
      <c r="C57" s="82"/>
      <c r="D57" s="96">
        <v>6003502</v>
      </c>
      <c r="E57" s="64">
        <f>IFERROR(SUMIFS('[1]4.Sąnaudos'!$L$4:$L$333,'[1]4.Sąnaudos'!$B$4:$B$333,'[1]6.2'!$D57),"")</f>
        <v>2804.97</v>
      </c>
      <c r="F57" s="84"/>
      <c r="G57" s="84"/>
      <c r="H57" s="85"/>
      <c r="I57" s="85"/>
      <c r="J57" s="85"/>
      <c r="K57" s="85"/>
      <c r="L57" s="85"/>
      <c r="M57" s="85"/>
      <c r="N57" s="85"/>
      <c r="O57" s="85"/>
      <c r="P57" s="85"/>
      <c r="Q57" s="85"/>
      <c r="R57" s="85"/>
      <c r="S57" s="85"/>
      <c r="T57" s="85"/>
      <c r="U57" s="86"/>
      <c r="V57" s="22"/>
      <c r="AA57" s="85"/>
      <c r="AB57" s="85"/>
    </row>
    <row r="58" spans="2:28" ht="12.75" x14ac:dyDescent="0.2">
      <c r="B58" s="98"/>
      <c r="C58" s="98"/>
      <c r="D58" s="97">
        <v>6003503</v>
      </c>
      <c r="E58" s="64">
        <f>IFERROR(SUMIFS('[1]4.Sąnaudos'!$L$4:$L$333,'[1]4.Sąnaudos'!$B$4:$B$333,'[1]6.2'!$D58),"")</f>
        <v>0</v>
      </c>
      <c r="F58" s="84"/>
      <c r="G58" s="84"/>
      <c r="H58" s="85"/>
      <c r="I58" s="85"/>
      <c r="J58" s="85"/>
      <c r="K58" s="85"/>
      <c r="L58" s="85"/>
      <c r="M58" s="85"/>
      <c r="N58" s="85"/>
      <c r="O58" s="85"/>
      <c r="P58" s="85"/>
      <c r="Q58" s="85"/>
      <c r="R58" s="85"/>
      <c r="S58" s="85"/>
      <c r="T58" s="85"/>
      <c r="U58" s="86"/>
      <c r="V58" s="22"/>
      <c r="AA58" s="85"/>
      <c r="AB58" s="85"/>
    </row>
    <row r="59" spans="2:28" ht="12.75" x14ac:dyDescent="0.2">
      <c r="B59" s="98"/>
      <c r="C59" s="98"/>
      <c r="D59" s="96">
        <v>6003504</v>
      </c>
      <c r="E59" s="64">
        <f>IFERROR(SUMIFS('[1]4.Sąnaudos'!$L$4:$L$333,'[1]4.Sąnaudos'!$B$4:$B$333,'[1]6.2'!$D59),"")</f>
        <v>6168.8</v>
      </c>
      <c r="F59" s="84"/>
      <c r="G59" s="84"/>
      <c r="H59" s="85"/>
      <c r="I59" s="85"/>
      <c r="J59" s="85"/>
      <c r="K59" s="85"/>
      <c r="L59" s="85"/>
      <c r="M59" s="85"/>
      <c r="N59" s="85"/>
      <c r="O59" s="85"/>
      <c r="P59" s="85"/>
      <c r="Q59" s="85"/>
      <c r="R59" s="85"/>
      <c r="S59" s="85"/>
      <c r="T59" s="85"/>
      <c r="U59" s="86"/>
      <c r="V59" s="22"/>
      <c r="AA59" s="85"/>
      <c r="AB59" s="85"/>
    </row>
    <row r="60" spans="2:28" ht="12.75" x14ac:dyDescent="0.2">
      <c r="B60" s="98"/>
      <c r="C60" s="98"/>
      <c r="D60" s="96">
        <v>6003505</v>
      </c>
      <c r="E60" s="64">
        <f>IFERROR(SUMIFS('[1]4.Sąnaudos'!$L$4:$L$333,'[1]4.Sąnaudos'!$B$4:$B$333,'[1]6.2'!$D60),"")</f>
        <v>7427.06</v>
      </c>
      <c r="F60" s="84"/>
      <c r="G60" s="84"/>
      <c r="H60" s="85"/>
      <c r="I60" s="85"/>
      <c r="J60" s="85"/>
      <c r="K60" s="85"/>
      <c r="L60" s="85"/>
      <c r="M60" s="85"/>
      <c r="N60" s="85"/>
      <c r="O60" s="85"/>
      <c r="P60" s="85"/>
      <c r="Q60" s="85"/>
      <c r="R60" s="85"/>
      <c r="S60" s="85"/>
      <c r="T60" s="85"/>
      <c r="U60" s="86"/>
      <c r="V60" s="22"/>
      <c r="AA60" s="85"/>
      <c r="AB60" s="85"/>
    </row>
    <row r="61" spans="2:28" ht="12.75" x14ac:dyDescent="0.2">
      <c r="B61" s="98"/>
      <c r="C61" s="98"/>
      <c r="D61" s="96">
        <v>6003506</v>
      </c>
      <c r="E61" s="64">
        <f>IFERROR(SUMIFS('[1]4.Sąnaudos'!$L$4:$L$333,'[1]4.Sąnaudos'!$B$4:$B$333,'[1]6.2'!$D61),"")</f>
        <v>958.12</v>
      </c>
      <c r="F61" s="84"/>
      <c r="G61" s="84"/>
      <c r="H61" s="85"/>
      <c r="I61" s="85"/>
      <c r="J61" s="85"/>
      <c r="K61" s="85"/>
      <c r="L61" s="85"/>
      <c r="M61" s="85"/>
      <c r="N61" s="85"/>
      <c r="O61" s="85"/>
      <c r="P61" s="85"/>
      <c r="Q61" s="85"/>
      <c r="R61" s="85"/>
      <c r="S61" s="85"/>
      <c r="T61" s="85"/>
      <c r="U61" s="86"/>
      <c r="V61" s="22"/>
      <c r="AA61" s="85"/>
      <c r="AB61" s="85"/>
    </row>
    <row r="62" spans="2:28" ht="12.75" x14ac:dyDescent="0.2">
      <c r="B62" s="98"/>
      <c r="C62" s="98"/>
      <c r="D62" s="97">
        <v>600451</v>
      </c>
      <c r="E62" s="64">
        <f>IFERROR(SUMIFS('[1]4.Sąnaudos'!$L$4:$L$333,'[1]4.Sąnaudos'!$B$4:$B$333,'[1]6.2'!$D62),"")</f>
        <v>881.4</v>
      </c>
      <c r="F62" s="84"/>
      <c r="G62" s="84"/>
      <c r="H62" s="85"/>
      <c r="I62" s="85"/>
      <c r="J62" s="85"/>
      <c r="K62" s="85"/>
      <c r="L62" s="85"/>
      <c r="M62" s="85"/>
      <c r="N62" s="85"/>
      <c r="O62" s="85"/>
      <c r="P62" s="85"/>
      <c r="Q62" s="85"/>
      <c r="R62" s="85"/>
      <c r="S62" s="85"/>
      <c r="T62" s="85"/>
      <c r="U62" s="86"/>
      <c r="V62" s="22"/>
      <c r="AA62" s="85"/>
      <c r="AB62" s="85"/>
    </row>
    <row r="63" spans="2:28" ht="12.75" x14ac:dyDescent="0.2">
      <c r="B63" s="98"/>
      <c r="C63" s="98"/>
      <c r="D63" s="97">
        <v>62041</v>
      </c>
      <c r="E63" s="64">
        <f>IFERROR(SUMIFS('[1]4.Sąnaudos'!$L$4:$L$333,'[1]4.Sąnaudos'!$B$4:$B$333,'[1]6.2'!$D63),"")</f>
        <v>0</v>
      </c>
      <c r="F63" s="84"/>
      <c r="G63" s="84"/>
      <c r="H63" s="85"/>
      <c r="I63" s="85"/>
      <c r="J63" s="85"/>
      <c r="K63" s="85"/>
      <c r="L63" s="85"/>
      <c r="M63" s="85"/>
      <c r="N63" s="85"/>
      <c r="O63" s="85"/>
      <c r="P63" s="85"/>
      <c r="Q63" s="85"/>
      <c r="R63" s="85"/>
      <c r="S63" s="85"/>
      <c r="T63" s="85"/>
      <c r="U63" s="86"/>
      <c r="V63" s="22"/>
      <c r="AA63" s="85"/>
      <c r="AB63" s="85"/>
    </row>
    <row r="64" spans="2:28" ht="12.75" x14ac:dyDescent="0.2">
      <c r="B64" s="98"/>
      <c r="C64" s="98"/>
      <c r="D64" s="97">
        <v>63011</v>
      </c>
      <c r="E64" s="64">
        <f>IFERROR(SUMIFS('[1]4.Sąnaudos'!$L$4:$L$333,'[1]4.Sąnaudos'!$B$4:$B$333,'[1]6.2'!$D64),"")</f>
        <v>482.8</v>
      </c>
      <c r="F64" s="89"/>
      <c r="G64" s="89"/>
      <c r="H64" s="90"/>
      <c r="I64" s="90"/>
      <c r="J64" s="90"/>
      <c r="K64" s="90"/>
      <c r="L64" s="90"/>
      <c r="M64" s="90"/>
      <c r="N64" s="90"/>
      <c r="O64" s="90"/>
      <c r="P64" s="90"/>
      <c r="Q64" s="90"/>
      <c r="R64" s="90"/>
      <c r="S64" s="90"/>
      <c r="T64" s="90"/>
      <c r="U64" s="91"/>
      <c r="V64" s="22"/>
      <c r="AA64" s="90"/>
      <c r="AB64" s="90"/>
    </row>
    <row r="65" spans="2:28" ht="12.75" x14ac:dyDescent="0.2">
      <c r="B65" s="10" t="s">
        <v>99</v>
      </c>
      <c r="C65" s="10" t="str">
        <f>[1]Pav.tvarkyklė!E22</f>
        <v xml:space="preserve">   Metrologinės patikros sąnaudos</v>
      </c>
      <c r="D65" s="63">
        <v>62046</v>
      </c>
      <c r="E65" s="64">
        <f>IFERROR(SUMIFS('[1]4.Sąnaudos'!$L$4:$L$333,'[1]4.Sąnaudos'!$B$4:$B$333,'[1]6.2'!$D65),"")</f>
        <v>79.599999999999994</v>
      </c>
      <c r="F65" s="65" t="s">
        <v>36</v>
      </c>
      <c r="G65" s="65" t="s">
        <v>36</v>
      </c>
      <c r="H65" s="66">
        <f>SUMIFS([1]S1!$F$336:$F$567,[1]S1!$C$336:$C$567,'[1]6.2'!$C65,[1]S1!$A$336:$A$567,'[1]6.2'!H$6)</f>
        <v>0</v>
      </c>
      <c r="I65" s="66">
        <f>SUMIFS([1]S1!$F$336:$F$567,[1]S1!$C$336:$C$567,'[1]6.2'!$C65,[1]S1!$A$336:$A$567,'[1]6.2'!I$6)</f>
        <v>0</v>
      </c>
      <c r="J65" s="66">
        <f>SUMIFS([1]S1!$F$336:$F$567,[1]S1!$C$336:$C$567,'[1]6.2'!$C65,[1]S1!$A$336:$A$567,'[1]6.2'!J$6)</f>
        <v>0</v>
      </c>
      <c r="K65" s="66">
        <f>SUMIFS([1]S1!$F$336:$F$567,[1]S1!$C$336:$C$567,'[1]6.2'!$C65,[1]S1!$A$336:$A$567,'[1]6.2'!K$6)</f>
        <v>0</v>
      </c>
      <c r="L65" s="66">
        <f>SUMIFS([1]S1!$F$336:$F$567,[1]S1!$C$336:$C$567,'[1]6.2'!$C65,[1]S1!$A$336:$A$567,'[1]6.2'!L$6)</f>
        <v>0</v>
      </c>
      <c r="M65" s="66">
        <f>SUMIFS([1]S1!$F$336:$F$567,[1]S1!$C$336:$C$567,'[1]6.2'!$C65,[1]S1!$A$336:$A$567,'[1]6.2'!M$6)</f>
        <v>0</v>
      </c>
      <c r="N65" s="66">
        <f>SUMIFS([1]S1!$F$336:$F$567,[1]S1!$C$336:$C$567,'[1]6.2'!$C65,[1]S1!$A$336:$A$567,'[1]6.2'!N$6)</f>
        <v>0</v>
      </c>
      <c r="O65" s="66">
        <f>SUMIFS([1]S1!$F$336:$F$567,[1]S1!$C$336:$C$567,'[1]6.2'!$C65,[1]S1!$A$336:$A$567,'[1]6.2'!O$6)</f>
        <v>0</v>
      </c>
      <c r="P65" s="66">
        <f>SUMIFS([1]S1!$F$336:$F$567,[1]S1!$C$336:$C$567,'[1]6.2'!$C65,[1]S1!$A$336:$A$567,'[1]6.2'!P$6)</f>
        <v>0</v>
      </c>
      <c r="Q65" s="66">
        <f>SUMIFS([1]S1!$F$336:$F$567,[1]S1!$C$336:$C$567,'[1]6.2'!$C65,[1]S1!$A$336:$A$567,'[1]6.2'!Q$6)</f>
        <v>0</v>
      </c>
      <c r="R65" s="66">
        <f>SUMIFS([1]S1!$F$336:$F$567,[1]S1!$C$336:$C$567,'[1]6.2'!$C65,[1]S1!$A$336:$A$567,'[1]6.2'!R$6)</f>
        <v>0</v>
      </c>
      <c r="S65" s="66">
        <f>SUMIFS([1]S1!$F$336:$F$567,[1]S1!$C$336:$C$567,'[1]6.2'!$C65,[1]S1!$A$336:$A$567,'[1]6.2'!S$6)</f>
        <v>0</v>
      </c>
      <c r="T65" s="66">
        <f>SUMIFS([1]S1!$F$336:$F$567,[1]S1!$C$336:$C$567,'[1]6.2'!$C65,[1]S1!$A$336:$A$567,'[1]6.2'!T$6)</f>
        <v>0</v>
      </c>
      <c r="U65" s="64">
        <f t="shared" si="0"/>
        <v>79.599999999999994</v>
      </c>
      <c r="V65" s="22"/>
      <c r="AA65" s="66">
        <f>IFERROR((SUMIFS('[1]4'!$D$28:$D$138,'[1]4'!$C$28:$C$138,'[1]6.2'!C65))*1000,0)+IFERROR((SUMIFS('[1]4'!$D$186:$D$233,'[1]4'!$C$186:$C$233,'[1]6.2'!C65))*1000,0)</f>
        <v>79.599999999999994</v>
      </c>
      <c r="AB65" s="66">
        <f t="shared" si="1"/>
        <v>0</v>
      </c>
    </row>
    <row r="66" spans="2:28" ht="12.75" x14ac:dyDescent="0.2">
      <c r="B66" s="99" t="s">
        <v>100</v>
      </c>
      <c r="C66" s="10" t="str">
        <f>[1]Pav.tvarkyklė!E23</f>
        <v xml:space="preserve">   Avarijų šalinimo sąnaudos</v>
      </c>
      <c r="D66" s="63"/>
      <c r="E66" s="64">
        <f>IFERROR(SUMIFS('[1]4.Sąnaudos'!$L$4:$L$333,'[1]4.Sąnaudos'!$B$4:$B$333,'[1]6.2'!$D66),"")</f>
        <v>0</v>
      </c>
      <c r="F66" s="65" t="s">
        <v>36</v>
      </c>
      <c r="G66" s="65" t="s">
        <v>36</v>
      </c>
      <c r="H66" s="66">
        <f>SUMIFS([1]S1!$F$336:$F$567,[1]S1!$C$336:$C$567,'[1]6.2'!$C66,[1]S1!$A$336:$A$567,'[1]6.2'!H$6)</f>
        <v>0</v>
      </c>
      <c r="I66" s="66">
        <f>SUMIFS([1]S1!$F$336:$F$567,[1]S1!$C$336:$C$567,'[1]6.2'!$C66,[1]S1!$A$336:$A$567,'[1]6.2'!I$6)</f>
        <v>0</v>
      </c>
      <c r="J66" s="66">
        <f>SUMIFS([1]S1!$F$336:$F$567,[1]S1!$C$336:$C$567,'[1]6.2'!$C66,[1]S1!$A$336:$A$567,'[1]6.2'!J$6)</f>
        <v>0</v>
      </c>
      <c r="K66" s="66">
        <f>SUMIFS([1]S1!$F$336:$F$567,[1]S1!$C$336:$C$567,'[1]6.2'!$C66,[1]S1!$A$336:$A$567,'[1]6.2'!K$6)</f>
        <v>0</v>
      </c>
      <c r="L66" s="66">
        <f>SUMIFS([1]S1!$F$336:$F$567,[1]S1!$C$336:$C$567,'[1]6.2'!$C66,[1]S1!$A$336:$A$567,'[1]6.2'!L$6)</f>
        <v>0</v>
      </c>
      <c r="M66" s="66">
        <f>SUMIFS([1]S1!$F$336:$F$567,[1]S1!$C$336:$C$567,'[1]6.2'!$C66,[1]S1!$A$336:$A$567,'[1]6.2'!M$6)</f>
        <v>0</v>
      </c>
      <c r="N66" s="66">
        <f>SUMIFS([1]S1!$F$336:$F$567,[1]S1!$C$336:$C$567,'[1]6.2'!$C66,[1]S1!$A$336:$A$567,'[1]6.2'!N$6)</f>
        <v>0</v>
      </c>
      <c r="O66" s="66">
        <f>SUMIFS([1]S1!$F$336:$F$567,[1]S1!$C$336:$C$567,'[1]6.2'!$C66,[1]S1!$A$336:$A$567,'[1]6.2'!O$6)</f>
        <v>0</v>
      </c>
      <c r="P66" s="66">
        <f>SUMIFS([1]S1!$F$336:$F$567,[1]S1!$C$336:$C$567,'[1]6.2'!$C66,[1]S1!$A$336:$A$567,'[1]6.2'!P$6)</f>
        <v>0</v>
      </c>
      <c r="Q66" s="66">
        <f>SUMIFS([1]S1!$F$336:$F$567,[1]S1!$C$336:$C$567,'[1]6.2'!$C66,[1]S1!$A$336:$A$567,'[1]6.2'!Q$6)</f>
        <v>0</v>
      </c>
      <c r="R66" s="66">
        <f>SUMIFS([1]S1!$F$336:$F$567,[1]S1!$C$336:$C$567,'[1]6.2'!$C66,[1]S1!$A$336:$A$567,'[1]6.2'!R$6)</f>
        <v>0</v>
      </c>
      <c r="S66" s="66">
        <f>SUMIFS([1]S1!$F$336:$F$567,[1]S1!$C$336:$C$567,'[1]6.2'!$C66,[1]S1!$A$336:$A$567,'[1]6.2'!S$6)</f>
        <v>0</v>
      </c>
      <c r="T66" s="66">
        <f>SUMIFS([1]S1!$F$336:$F$567,[1]S1!$C$336:$C$567,'[1]6.2'!$C66,[1]S1!$A$336:$A$567,'[1]6.2'!T$6)</f>
        <v>0</v>
      </c>
      <c r="U66" s="64">
        <f t="shared" si="0"/>
        <v>0</v>
      </c>
      <c r="V66" s="22"/>
      <c r="AA66" s="66">
        <f>IFERROR((SUMIFS('[1]4'!$D$28:$D$138,'[1]4'!$C$28:$C$138,'[1]6.2'!C66))*1000,0)+IFERROR((SUMIFS('[1]4'!$D$186:$D$233,'[1]4'!$C$186:$C$233,'[1]6.2'!C66))*1000,0)</f>
        <v>0</v>
      </c>
      <c r="AB66" s="66">
        <f t="shared" si="1"/>
        <v>0</v>
      </c>
    </row>
    <row r="67" spans="2:28" ht="25.5" x14ac:dyDescent="0.2">
      <c r="B67" s="100" t="s">
        <v>101</v>
      </c>
      <c r="C67" s="100" t="str">
        <f>[1]Pav.tvarkyklė!E24</f>
        <v xml:space="preserve">Kitos techninio aptarnavimo ir patikros (kėlimo mechanizmų, energetikos įrenginių) paslaugos </v>
      </c>
      <c r="D67" s="97"/>
      <c r="E67" s="64">
        <f>IFERROR(SUMIFS('[1]4.Sąnaudos'!$L$4:$L$333,'[1]4.Sąnaudos'!$B$4:$B$333,'[1]6.2'!$D67),"")</f>
        <v>0</v>
      </c>
      <c r="F67" s="65" t="s">
        <v>36</v>
      </c>
      <c r="G67" s="65" t="s">
        <v>36</v>
      </c>
      <c r="H67" s="66">
        <f>SUMIFS([1]S1!$F$336:$F$567,[1]S1!$C$336:$C$567,'[1]6.2'!$C67,[1]S1!$A$336:$A$567,'[1]6.2'!H$6)</f>
        <v>0</v>
      </c>
      <c r="I67" s="66">
        <f>SUMIFS([1]S1!$F$336:$F$567,[1]S1!$C$336:$C$567,'[1]6.2'!$C67,[1]S1!$A$336:$A$567,'[1]6.2'!I$6)</f>
        <v>0</v>
      </c>
      <c r="J67" s="66">
        <f>SUMIFS([1]S1!$F$336:$F$567,[1]S1!$C$336:$C$567,'[1]6.2'!$C67,[1]S1!$A$336:$A$567,'[1]6.2'!J$6)</f>
        <v>0</v>
      </c>
      <c r="K67" s="66">
        <f>SUMIFS([1]S1!$F$336:$F$567,[1]S1!$C$336:$C$567,'[1]6.2'!$C67,[1]S1!$A$336:$A$567,'[1]6.2'!K$6)</f>
        <v>0</v>
      </c>
      <c r="L67" s="66">
        <f>SUMIFS([1]S1!$F$336:$F$567,[1]S1!$C$336:$C$567,'[1]6.2'!$C67,[1]S1!$A$336:$A$567,'[1]6.2'!L$6)</f>
        <v>0</v>
      </c>
      <c r="M67" s="66">
        <f>SUMIFS([1]S1!$F$336:$F$567,[1]S1!$C$336:$C$567,'[1]6.2'!$C67,[1]S1!$A$336:$A$567,'[1]6.2'!M$6)</f>
        <v>0</v>
      </c>
      <c r="N67" s="66">
        <f>SUMIFS([1]S1!$F$336:$F$567,[1]S1!$C$336:$C$567,'[1]6.2'!$C67,[1]S1!$A$336:$A$567,'[1]6.2'!N$6)</f>
        <v>0</v>
      </c>
      <c r="O67" s="66">
        <f>SUMIFS([1]S1!$F$336:$F$567,[1]S1!$C$336:$C$567,'[1]6.2'!$C67,[1]S1!$A$336:$A$567,'[1]6.2'!O$6)</f>
        <v>0</v>
      </c>
      <c r="P67" s="66">
        <f>SUMIFS([1]S1!$F$336:$F$567,[1]S1!$C$336:$C$567,'[1]6.2'!$C67,[1]S1!$A$336:$A$567,'[1]6.2'!P$6)</f>
        <v>0</v>
      </c>
      <c r="Q67" s="66">
        <f>SUMIFS([1]S1!$F$336:$F$567,[1]S1!$C$336:$C$567,'[1]6.2'!$C67,[1]S1!$A$336:$A$567,'[1]6.2'!Q$6)</f>
        <v>0</v>
      </c>
      <c r="R67" s="66">
        <f>SUMIFS([1]S1!$F$336:$F$567,[1]S1!$C$336:$C$567,'[1]6.2'!$C67,[1]S1!$A$336:$A$567,'[1]6.2'!R$6)</f>
        <v>0</v>
      </c>
      <c r="S67" s="66">
        <f>SUMIFS([1]S1!$F$336:$F$567,[1]S1!$C$336:$C$567,'[1]6.2'!$C67,[1]S1!$A$336:$A$567,'[1]6.2'!S$6)</f>
        <v>0</v>
      </c>
      <c r="T67" s="66">
        <f>SUMIFS([1]S1!$F$336:$F$567,[1]S1!$C$336:$C$567,'[1]6.2'!$C67,[1]S1!$A$336:$A$567,'[1]6.2'!T$6)</f>
        <v>0</v>
      </c>
      <c r="U67" s="101">
        <f t="shared" si="0"/>
        <v>0</v>
      </c>
      <c r="V67" s="22"/>
      <c r="AA67" s="66">
        <f>IFERROR((SUMIFS('[1]4'!$D$28:$D$138,'[1]4'!$C$28:$C$138,'[1]6.2'!C67))*1000,0)+IFERROR((SUMIFS('[1]4'!$D$186:$D$233,'[1]4'!$C$186:$C$233,'[1]6.2'!C67))*1000,0)</f>
        <v>0</v>
      </c>
      <c r="AB67" s="66">
        <f t="shared" si="1"/>
        <v>0</v>
      </c>
    </row>
    <row r="68" spans="2:28" ht="12.75" x14ac:dyDescent="0.2">
      <c r="B68" s="102" t="s">
        <v>102</v>
      </c>
      <c r="C68" s="103" t="str">
        <f>[1]Pav.tvarkyklė!E18</f>
        <v>Nusidėvėjimo (amortizacijos) sąnaudos</v>
      </c>
      <c r="D68" s="96">
        <v>600301</v>
      </c>
      <c r="E68" s="64">
        <f>IFERROR(SUMIFS('[1]4.Sąnaudos'!$L$4:$L$333,'[1]4.Sąnaudos'!$B$4:$B$333,'[1]6.2'!$D68),"")</f>
        <v>8442.0400000000009</v>
      </c>
      <c r="F68" s="80">
        <f>[1]Kontrole!E12</f>
        <v>-134073.76999999999</v>
      </c>
      <c r="G68" s="80">
        <f>[1]Kontrole!F12</f>
        <v>129431.79337019291</v>
      </c>
      <c r="H68" s="80">
        <f>SUMIFS([1]S1!$F$336:$F$567,[1]S1!$C$336:$C$567,'[1]6.2'!$C68,[1]S1!$A$336:$A$567,'[1]6.2'!H$6)</f>
        <v>0</v>
      </c>
      <c r="I68" s="80">
        <f>SUMIFS([1]S1!$F$336:$F$567,[1]S1!$C$336:$C$567,'[1]6.2'!$C68,[1]S1!$A$336:$A$567,'[1]6.2'!I$6)</f>
        <v>0</v>
      </c>
      <c r="J68" s="80">
        <f>SUMIFS([1]S1!$F$336:$F$567,[1]S1!$C$336:$C$567,'[1]6.2'!$C68,[1]S1!$A$336:$A$567,'[1]6.2'!J$6)</f>
        <v>0</v>
      </c>
      <c r="K68" s="80">
        <f>SUMIFS([1]S1!$F$336:$F$567,[1]S1!$C$336:$C$567,'[1]6.2'!$C68,[1]S1!$A$336:$A$567,'[1]6.2'!K$6)</f>
        <v>0</v>
      </c>
      <c r="L68" s="80">
        <f>SUMIFS([1]S1!$F$336:$F$567,[1]S1!$C$336:$C$567,'[1]6.2'!$C68,[1]S1!$A$336:$A$567,'[1]6.2'!L$6)</f>
        <v>0</v>
      </c>
      <c r="M68" s="80">
        <f>SUMIFS([1]S1!$F$336:$F$567,[1]S1!$C$336:$C$567,'[1]6.2'!$C68,[1]S1!$A$336:$A$567,'[1]6.2'!M$6)</f>
        <v>0</v>
      </c>
      <c r="N68" s="80">
        <f>SUMIFS([1]S1!$F$336:$F$567,[1]S1!$C$336:$C$567,'[1]6.2'!$C68,[1]S1!$A$336:$A$567,'[1]6.2'!N$6)</f>
        <v>0</v>
      </c>
      <c r="O68" s="80">
        <f>SUMIFS([1]S1!$F$336:$F$567,[1]S1!$C$336:$C$567,'[1]6.2'!$C68,[1]S1!$A$336:$A$567,'[1]6.2'!O$6)</f>
        <v>0</v>
      </c>
      <c r="P68" s="80">
        <f>SUMIFS([1]S1!$F$336:$F$567,[1]S1!$C$336:$C$567,'[1]6.2'!$C68,[1]S1!$A$336:$A$567,'[1]6.2'!P$6)</f>
        <v>0</v>
      </c>
      <c r="Q68" s="80">
        <f>SUMIFS([1]S1!$F$336:$F$567,[1]S1!$C$336:$C$567,'[1]6.2'!$C68,[1]S1!$A$336:$A$567,'[1]6.2'!Q$6)</f>
        <v>0</v>
      </c>
      <c r="R68" s="80">
        <f>SUMIFS([1]S1!$F$336:$F$567,[1]S1!$C$336:$C$567,'[1]6.2'!$C68,[1]S1!$A$336:$A$567,'[1]6.2'!R$6)</f>
        <v>0</v>
      </c>
      <c r="S68" s="80">
        <f>SUMIFS([1]S1!$F$336:$F$567,[1]S1!$C$336:$C$567,'[1]6.2'!$C68,[1]S1!$A$336:$A$567,'[1]6.2'!S$6)</f>
        <v>0</v>
      </c>
      <c r="T68" s="80">
        <f>SUMIFS([1]S1!$F$336:$F$567,[1]S1!$C$336:$C$567,'[1]6.2'!$C68,[1]S1!$A$336:$A$567,'[1]6.2'!T$6)</f>
        <v>0</v>
      </c>
      <c r="U68" s="81">
        <f>SUM(E68:T84)</f>
        <v>129431.79337019293</v>
      </c>
      <c r="V68" s="22"/>
      <c r="AA68" s="80">
        <f>IFERROR((SUMIFS('[1]4'!$D$28:$D$138,'[1]4'!$C$28:$C$138,'[1]6.2'!C68))*1000,0)+IFERROR((SUMIFS('[1]4'!$D$186:$D$233,'[1]4'!$C$186:$C$233,'[1]6.2'!C68))*1000,0)</f>
        <v>129431.7933701929</v>
      </c>
      <c r="AB68" s="80">
        <f t="shared" si="1"/>
        <v>0</v>
      </c>
    </row>
    <row r="69" spans="2:28" ht="12.75" x14ac:dyDescent="0.2">
      <c r="B69" s="104"/>
      <c r="C69" s="105"/>
      <c r="D69" s="96">
        <v>600302</v>
      </c>
      <c r="E69" s="64">
        <f>IFERROR(SUMIFS('[1]4.Sąnaudos'!$L$4:$L$333,'[1]4.Sąnaudos'!$B$4:$B$333,'[1]6.2'!$D69),"")</f>
        <v>5469.65</v>
      </c>
      <c r="F69" s="85"/>
      <c r="G69" s="85" t="s">
        <v>36</v>
      </c>
      <c r="H69" s="85"/>
      <c r="I69" s="85"/>
      <c r="J69" s="85"/>
      <c r="K69" s="85"/>
      <c r="L69" s="85"/>
      <c r="M69" s="85"/>
      <c r="N69" s="85"/>
      <c r="O69" s="85"/>
      <c r="P69" s="85"/>
      <c r="Q69" s="85"/>
      <c r="R69" s="85"/>
      <c r="S69" s="85"/>
      <c r="T69" s="85"/>
      <c r="U69" s="86"/>
      <c r="V69" s="22"/>
      <c r="AA69" s="85"/>
      <c r="AB69" s="85"/>
    </row>
    <row r="70" spans="2:28" ht="12.75" x14ac:dyDescent="0.2">
      <c r="B70" s="104"/>
      <c r="C70" s="105"/>
      <c r="D70" s="96">
        <v>600303</v>
      </c>
      <c r="E70" s="64">
        <f>IFERROR(SUMIFS('[1]4.Sąnaudos'!$L$4:$L$333,'[1]4.Sąnaudos'!$B$4:$B$333,'[1]6.2'!$D70),"")</f>
        <v>33494.19</v>
      </c>
      <c r="F70" s="85"/>
      <c r="G70" s="85" t="s">
        <v>36</v>
      </c>
      <c r="H70" s="85"/>
      <c r="I70" s="85"/>
      <c r="J70" s="85"/>
      <c r="K70" s="85"/>
      <c r="L70" s="85"/>
      <c r="M70" s="85"/>
      <c r="N70" s="85"/>
      <c r="O70" s="85"/>
      <c r="P70" s="85"/>
      <c r="Q70" s="85"/>
      <c r="R70" s="85"/>
      <c r="S70" s="85"/>
      <c r="T70" s="85"/>
      <c r="U70" s="86"/>
      <c r="V70" s="22"/>
      <c r="AA70" s="85"/>
      <c r="AB70" s="85"/>
    </row>
    <row r="71" spans="2:28" ht="12.75" x14ac:dyDescent="0.2">
      <c r="B71" s="104"/>
      <c r="C71" s="105"/>
      <c r="D71" s="96">
        <v>600304</v>
      </c>
      <c r="E71" s="64">
        <f>IFERROR(SUMIFS('[1]4.Sąnaudos'!$L$4:$L$333,'[1]4.Sąnaudos'!$B$4:$B$333,'[1]6.2'!$D71),"")</f>
        <v>67380.509999999995</v>
      </c>
      <c r="F71" s="85"/>
      <c r="G71" s="85" t="s">
        <v>36</v>
      </c>
      <c r="H71" s="85"/>
      <c r="I71" s="85"/>
      <c r="J71" s="85"/>
      <c r="K71" s="85"/>
      <c r="L71" s="85"/>
      <c r="M71" s="85"/>
      <c r="N71" s="85"/>
      <c r="O71" s="85"/>
      <c r="P71" s="85"/>
      <c r="Q71" s="85"/>
      <c r="R71" s="85"/>
      <c r="S71" s="85"/>
      <c r="T71" s="85"/>
      <c r="U71" s="86"/>
      <c r="V71" s="22"/>
      <c r="AA71" s="85"/>
      <c r="AB71" s="85"/>
    </row>
    <row r="72" spans="2:28" ht="12.75" x14ac:dyDescent="0.2">
      <c r="B72" s="104"/>
      <c r="C72" s="105"/>
      <c r="D72" s="96">
        <v>600305</v>
      </c>
      <c r="E72" s="64">
        <f>IFERROR(SUMIFS('[1]4.Sąnaudos'!$L$4:$L$333,'[1]4.Sąnaudos'!$B$4:$B$333,'[1]6.2'!$D72),"")</f>
        <v>5995.3</v>
      </c>
      <c r="F72" s="85"/>
      <c r="G72" s="85" t="s">
        <v>36</v>
      </c>
      <c r="H72" s="85"/>
      <c r="I72" s="85"/>
      <c r="J72" s="85"/>
      <c r="K72" s="85"/>
      <c r="L72" s="85"/>
      <c r="M72" s="85"/>
      <c r="N72" s="85"/>
      <c r="O72" s="85"/>
      <c r="P72" s="85"/>
      <c r="Q72" s="85"/>
      <c r="R72" s="85"/>
      <c r="S72" s="85"/>
      <c r="T72" s="85"/>
      <c r="U72" s="86"/>
      <c r="V72" s="22"/>
      <c r="AA72" s="85"/>
      <c r="AB72" s="85"/>
    </row>
    <row r="73" spans="2:28" ht="12.75" x14ac:dyDescent="0.2">
      <c r="B73" s="104"/>
      <c r="C73" s="105"/>
      <c r="D73" s="96">
        <v>600306</v>
      </c>
      <c r="E73" s="64">
        <f>IFERROR(SUMIFS('[1]4.Sąnaudos'!$L$4:$L$333,'[1]4.Sąnaudos'!$B$4:$B$333,'[1]6.2'!$D73),"")</f>
        <v>1480.65</v>
      </c>
      <c r="F73" s="85"/>
      <c r="G73" s="85" t="s">
        <v>36</v>
      </c>
      <c r="H73" s="85"/>
      <c r="I73" s="85"/>
      <c r="J73" s="85"/>
      <c r="K73" s="85"/>
      <c r="L73" s="85"/>
      <c r="M73" s="85"/>
      <c r="N73" s="85"/>
      <c r="O73" s="85"/>
      <c r="P73" s="85"/>
      <c r="Q73" s="85"/>
      <c r="R73" s="85"/>
      <c r="S73" s="85"/>
      <c r="T73" s="85"/>
      <c r="U73" s="86"/>
      <c r="V73" s="22"/>
      <c r="AA73" s="85"/>
      <c r="AB73" s="85"/>
    </row>
    <row r="74" spans="2:28" ht="12.75" x14ac:dyDescent="0.2">
      <c r="B74" s="104"/>
      <c r="C74" s="105"/>
      <c r="D74" s="96">
        <v>60040</v>
      </c>
      <c r="E74" s="64">
        <f>IFERROR(SUMIFS('[1]4.Sąnaudos'!$L$4:$L$333,'[1]4.Sąnaudos'!$B$4:$B$333,'[1]6.2'!$D74),"")</f>
        <v>7470.95</v>
      </c>
      <c r="F74" s="85"/>
      <c r="G74" s="85" t="s">
        <v>36</v>
      </c>
      <c r="H74" s="85"/>
      <c r="I74" s="85"/>
      <c r="J74" s="85"/>
      <c r="K74" s="85"/>
      <c r="L74" s="85"/>
      <c r="M74" s="85"/>
      <c r="N74" s="85"/>
      <c r="O74" s="85"/>
      <c r="P74" s="85"/>
      <c r="Q74" s="85"/>
      <c r="R74" s="85"/>
      <c r="S74" s="85"/>
      <c r="T74" s="85"/>
      <c r="U74" s="86"/>
      <c r="V74" s="22"/>
      <c r="AA74" s="85"/>
      <c r="AB74" s="85"/>
    </row>
    <row r="75" spans="2:28" ht="12.75" x14ac:dyDescent="0.2">
      <c r="B75" s="104"/>
      <c r="C75" s="105"/>
      <c r="D75" s="97">
        <v>620101</v>
      </c>
      <c r="E75" s="64">
        <f>IFERROR(SUMIFS('[1]4.Sąnaudos'!$L$4:$L$333,'[1]4.Sąnaudos'!$B$4:$B$333,'[1]6.2'!$D75),"")</f>
        <v>767.7</v>
      </c>
      <c r="F75" s="85"/>
      <c r="G75" s="85" t="s">
        <v>36</v>
      </c>
      <c r="H75" s="85"/>
      <c r="I75" s="85"/>
      <c r="J75" s="85"/>
      <c r="K75" s="85"/>
      <c r="L75" s="85"/>
      <c r="M75" s="85"/>
      <c r="N75" s="85"/>
      <c r="O75" s="85"/>
      <c r="P75" s="85"/>
      <c r="Q75" s="85"/>
      <c r="R75" s="85"/>
      <c r="S75" s="85"/>
      <c r="T75" s="85"/>
      <c r="U75" s="86"/>
      <c r="V75" s="22"/>
      <c r="AA75" s="85"/>
      <c r="AB75" s="85"/>
    </row>
    <row r="76" spans="2:28" ht="12.75" x14ac:dyDescent="0.2">
      <c r="B76" s="104"/>
      <c r="C76" s="105"/>
      <c r="D76" s="97">
        <v>620102</v>
      </c>
      <c r="E76" s="64">
        <f>IFERROR(SUMIFS('[1]4.Sąnaudos'!$L$4:$L$333,'[1]4.Sąnaudos'!$B$4:$B$333,'[1]6.2'!$D76),"")</f>
        <v>0</v>
      </c>
      <c r="F76" s="85"/>
      <c r="G76" s="85" t="s">
        <v>36</v>
      </c>
      <c r="H76" s="85"/>
      <c r="I76" s="85"/>
      <c r="J76" s="85"/>
      <c r="K76" s="85"/>
      <c r="L76" s="85"/>
      <c r="M76" s="85"/>
      <c r="N76" s="85"/>
      <c r="O76" s="85"/>
      <c r="P76" s="85"/>
      <c r="Q76" s="85"/>
      <c r="R76" s="85"/>
      <c r="S76" s="85"/>
      <c r="T76" s="85"/>
      <c r="U76" s="86"/>
      <c r="V76" s="22"/>
      <c r="AA76" s="85"/>
      <c r="AB76" s="85"/>
    </row>
    <row r="77" spans="2:28" ht="12.75" x14ac:dyDescent="0.2">
      <c r="B77" s="104"/>
      <c r="C77" s="105"/>
      <c r="D77" s="97">
        <v>620103</v>
      </c>
      <c r="E77" s="64">
        <f>IFERROR(SUMIFS('[1]4.Sąnaudos'!$L$4:$L$333,'[1]4.Sąnaudos'!$B$4:$B$333,'[1]6.2'!$D77),"")</f>
        <v>0</v>
      </c>
      <c r="F77" s="85"/>
      <c r="G77" s="85" t="s">
        <v>36</v>
      </c>
      <c r="H77" s="85"/>
      <c r="I77" s="85"/>
      <c r="J77" s="85"/>
      <c r="K77" s="85"/>
      <c r="L77" s="85"/>
      <c r="M77" s="85"/>
      <c r="N77" s="85"/>
      <c r="O77" s="85"/>
      <c r="P77" s="85"/>
      <c r="Q77" s="85"/>
      <c r="R77" s="85"/>
      <c r="S77" s="85"/>
      <c r="T77" s="85"/>
      <c r="U77" s="86"/>
      <c r="V77" s="22"/>
      <c r="AA77" s="85"/>
      <c r="AB77" s="85"/>
    </row>
    <row r="78" spans="2:28" ht="12.75" x14ac:dyDescent="0.2">
      <c r="B78" s="104"/>
      <c r="C78" s="105"/>
      <c r="D78" s="97">
        <v>620111</v>
      </c>
      <c r="E78" s="64">
        <f>IFERROR(SUMIFS('[1]4.Sąnaudos'!$L$4:$L$333,'[1]4.Sąnaudos'!$B$4:$B$333,'[1]6.2'!$D78),"")</f>
        <v>0</v>
      </c>
      <c r="F78" s="85"/>
      <c r="G78" s="85" t="s">
        <v>36</v>
      </c>
      <c r="H78" s="85"/>
      <c r="I78" s="85"/>
      <c r="J78" s="85"/>
      <c r="K78" s="85"/>
      <c r="L78" s="85"/>
      <c r="M78" s="85"/>
      <c r="N78" s="85"/>
      <c r="O78" s="85"/>
      <c r="P78" s="85"/>
      <c r="Q78" s="85"/>
      <c r="R78" s="85"/>
      <c r="S78" s="85"/>
      <c r="T78" s="85"/>
      <c r="U78" s="86"/>
      <c r="V78" s="22"/>
      <c r="AA78" s="85"/>
      <c r="AB78" s="85"/>
    </row>
    <row r="79" spans="2:28" ht="12.75" x14ac:dyDescent="0.2">
      <c r="B79" s="104"/>
      <c r="C79" s="105"/>
      <c r="D79" s="97">
        <v>620112</v>
      </c>
      <c r="E79" s="64">
        <f>IFERROR(SUMIFS('[1]4.Sąnaudos'!$L$4:$L$333,'[1]4.Sąnaudos'!$B$4:$B$333,'[1]6.2'!$D79),"")</f>
        <v>0</v>
      </c>
      <c r="F79" s="85"/>
      <c r="G79" s="85" t="s">
        <v>36</v>
      </c>
      <c r="H79" s="85"/>
      <c r="I79" s="85"/>
      <c r="J79" s="85"/>
      <c r="K79" s="85"/>
      <c r="L79" s="85"/>
      <c r="M79" s="85"/>
      <c r="N79" s="85"/>
      <c r="O79" s="85"/>
      <c r="P79" s="85"/>
      <c r="Q79" s="85"/>
      <c r="R79" s="85"/>
      <c r="S79" s="85"/>
      <c r="T79" s="85"/>
      <c r="U79" s="86"/>
      <c r="V79" s="22"/>
      <c r="AA79" s="85"/>
      <c r="AB79" s="85"/>
    </row>
    <row r="80" spans="2:28" ht="12.75" x14ac:dyDescent="0.2">
      <c r="B80" s="104"/>
      <c r="C80" s="105"/>
      <c r="D80" s="97">
        <v>620113</v>
      </c>
      <c r="E80" s="64">
        <f>IFERROR(SUMIFS('[1]4.Sąnaudos'!$L$4:$L$333,'[1]4.Sąnaudos'!$B$4:$B$333,'[1]6.2'!$D80),"")</f>
        <v>0</v>
      </c>
      <c r="F80" s="85"/>
      <c r="G80" s="85" t="s">
        <v>36</v>
      </c>
      <c r="H80" s="85"/>
      <c r="I80" s="85"/>
      <c r="J80" s="85"/>
      <c r="K80" s="85"/>
      <c r="L80" s="85"/>
      <c r="M80" s="85"/>
      <c r="N80" s="85"/>
      <c r="O80" s="85"/>
      <c r="P80" s="85"/>
      <c r="Q80" s="85"/>
      <c r="R80" s="85"/>
      <c r="S80" s="85"/>
      <c r="T80" s="85"/>
      <c r="U80" s="86"/>
      <c r="V80" s="22"/>
      <c r="AA80" s="85"/>
      <c r="AB80" s="85"/>
    </row>
    <row r="81" spans="2:28" ht="12.75" x14ac:dyDescent="0.2">
      <c r="B81" s="104"/>
      <c r="C81" s="105"/>
      <c r="D81" s="97">
        <v>63061</v>
      </c>
      <c r="E81" s="64">
        <f>IFERROR(SUMIFS('[1]4.Sąnaudos'!$L$4:$L$333,'[1]4.Sąnaudos'!$B$4:$B$333,'[1]6.2'!$D81),"")</f>
        <v>2259.71</v>
      </c>
      <c r="F81" s="85"/>
      <c r="G81" s="85" t="s">
        <v>36</v>
      </c>
      <c r="H81" s="85"/>
      <c r="I81" s="85"/>
      <c r="J81" s="85"/>
      <c r="K81" s="85"/>
      <c r="L81" s="85"/>
      <c r="M81" s="85"/>
      <c r="N81" s="85"/>
      <c r="O81" s="85"/>
      <c r="P81" s="85"/>
      <c r="Q81" s="85"/>
      <c r="R81" s="85"/>
      <c r="S81" s="85"/>
      <c r="T81" s="85"/>
      <c r="U81" s="86"/>
      <c r="V81" s="22"/>
      <c r="AA81" s="85"/>
      <c r="AB81" s="85"/>
    </row>
    <row r="82" spans="2:28" ht="12.75" x14ac:dyDescent="0.2">
      <c r="B82" s="104"/>
      <c r="C82" s="105"/>
      <c r="D82" s="97">
        <v>63071</v>
      </c>
      <c r="E82" s="64">
        <f>IFERROR(SUMIFS('[1]4.Sąnaudos'!$L$4:$L$333,'[1]4.Sąnaudos'!$B$4:$B$333,'[1]6.2'!$D82),"")</f>
        <v>452.88</v>
      </c>
      <c r="F82" s="85"/>
      <c r="G82" s="85" t="s">
        <v>36</v>
      </c>
      <c r="H82" s="85"/>
      <c r="I82" s="85"/>
      <c r="J82" s="85"/>
      <c r="K82" s="85"/>
      <c r="L82" s="85"/>
      <c r="M82" s="85"/>
      <c r="N82" s="85"/>
      <c r="O82" s="85"/>
      <c r="P82" s="85"/>
      <c r="Q82" s="85"/>
      <c r="R82" s="85"/>
      <c r="S82" s="85"/>
      <c r="T82" s="85"/>
      <c r="U82" s="86"/>
      <c r="V82" s="22"/>
      <c r="AA82" s="85"/>
      <c r="AB82" s="85"/>
    </row>
    <row r="83" spans="2:28" ht="12.75" x14ac:dyDescent="0.2">
      <c r="B83" s="104"/>
      <c r="C83" s="105"/>
      <c r="D83" s="97">
        <v>640121</v>
      </c>
      <c r="E83" s="64">
        <f>IFERROR(SUMIFS('[1]4.Sąnaudos'!$L$4:$L$333,'[1]4.Sąnaudos'!$B$4:$B$333,'[1]6.2'!$D83),"")</f>
        <v>860.19</v>
      </c>
      <c r="F83" s="85"/>
      <c r="G83" s="85" t="s">
        <v>36</v>
      </c>
      <c r="H83" s="85"/>
      <c r="I83" s="85"/>
      <c r="J83" s="85"/>
      <c r="K83" s="85"/>
      <c r="L83" s="85"/>
      <c r="M83" s="85"/>
      <c r="N83" s="85"/>
      <c r="O83" s="85"/>
      <c r="P83" s="85"/>
      <c r="Q83" s="85"/>
      <c r="R83" s="85"/>
      <c r="S83" s="85"/>
      <c r="T83" s="85"/>
      <c r="U83" s="86"/>
      <c r="V83" s="22"/>
      <c r="AA83" s="85"/>
      <c r="AB83" s="85"/>
    </row>
    <row r="84" spans="2:28" ht="12.75" x14ac:dyDescent="0.2">
      <c r="B84" s="106"/>
      <c r="C84" s="107"/>
      <c r="D84" s="97">
        <v>640131</v>
      </c>
      <c r="E84" s="64">
        <f>IFERROR(SUMIFS('[1]4.Sąnaudos'!$L$4:$L$333,'[1]4.Sąnaudos'!$B$4:$B$333,'[1]6.2'!$D84),"")</f>
        <v>0</v>
      </c>
      <c r="F84" s="90"/>
      <c r="G84" s="90" t="s">
        <v>36</v>
      </c>
      <c r="H84" s="90"/>
      <c r="I84" s="90"/>
      <c r="J84" s="90"/>
      <c r="K84" s="90"/>
      <c r="L84" s="90"/>
      <c r="M84" s="90"/>
      <c r="N84" s="90"/>
      <c r="O84" s="90"/>
      <c r="P84" s="90"/>
      <c r="Q84" s="90"/>
      <c r="R84" s="90"/>
      <c r="S84" s="90"/>
      <c r="T84" s="90"/>
      <c r="U84" s="91"/>
      <c r="V84" s="22"/>
      <c r="AA84" s="90"/>
      <c r="AB84" s="90"/>
    </row>
    <row r="85" spans="2:28" ht="12.75" x14ac:dyDescent="0.2">
      <c r="B85" s="108" t="s">
        <v>103</v>
      </c>
      <c r="C85" s="68" t="s">
        <v>104</v>
      </c>
      <c r="D85" s="109" t="s">
        <v>75</v>
      </c>
      <c r="E85" s="70"/>
      <c r="F85" s="71"/>
      <c r="G85" s="71"/>
      <c r="H85" s="72"/>
      <c r="I85" s="72"/>
      <c r="J85" s="72"/>
      <c r="K85" s="72"/>
      <c r="L85" s="72"/>
      <c r="M85" s="72"/>
      <c r="N85" s="72"/>
      <c r="O85" s="72"/>
      <c r="P85" s="72"/>
      <c r="Q85" s="72"/>
      <c r="R85" s="72"/>
      <c r="S85" s="72"/>
      <c r="T85" s="72"/>
      <c r="U85" s="73">
        <f t="shared" ref="U85:U136" si="2">SUM(E85:T85)</f>
        <v>0</v>
      </c>
      <c r="V85" s="22"/>
      <c r="AA85" s="72"/>
      <c r="AB85" s="72"/>
    </row>
    <row r="86" spans="2:28" ht="12.75" x14ac:dyDescent="0.2">
      <c r="B86" s="77" t="s">
        <v>105</v>
      </c>
      <c r="C86" s="76" t="str">
        <f>[1]Pav.tvarkyklė!E25</f>
        <v xml:space="preserve">   Darbo užmokesčio sąnaudos</v>
      </c>
      <c r="D86" s="96">
        <v>600321</v>
      </c>
      <c r="E86" s="64">
        <f>IFERROR(SUMIFS('[1]4.Sąnaudos'!$L$4:$L$333,'[1]4.Sąnaudos'!$B$4:$B$333,'[1]6.2'!$D86),"")</f>
        <v>5891.98</v>
      </c>
      <c r="F86" s="79" t="s">
        <v>36</v>
      </c>
      <c r="G86" s="79" t="s">
        <v>36</v>
      </c>
      <c r="H86" s="80">
        <f>SUMIFS([1]S1!$F$336:$F$567,[1]S1!$C$336:$C$567,'[1]6.2'!$C86,[1]S1!$A$336:$A$567,'[1]6.2'!H$6)</f>
        <v>0</v>
      </c>
      <c r="I86" s="80">
        <f>SUMIFS([1]S1!$F$336:$F$567,[1]S1!$C$336:$C$567,'[1]6.2'!$C86,[1]S1!$A$336:$A$567,'[1]6.2'!I$6)</f>
        <v>0</v>
      </c>
      <c r="J86" s="80">
        <f>SUMIFS([1]S1!$F$336:$F$567,[1]S1!$C$336:$C$567,'[1]6.2'!$C86,[1]S1!$A$336:$A$567,'[1]6.2'!J$6)</f>
        <v>0</v>
      </c>
      <c r="K86" s="80">
        <f>SUMIFS([1]S1!$F$336:$F$567,[1]S1!$C$336:$C$567,'[1]6.2'!$C86,[1]S1!$A$336:$A$567,'[1]6.2'!K$6)</f>
        <v>0</v>
      </c>
      <c r="L86" s="80">
        <f>SUMIFS([1]S1!$F$336:$F$567,[1]S1!$C$336:$C$567,'[1]6.2'!$C86,[1]S1!$A$336:$A$567,'[1]6.2'!L$6)</f>
        <v>0</v>
      </c>
      <c r="M86" s="80">
        <f>SUMIFS([1]S1!$F$336:$F$567,[1]S1!$C$336:$C$567,'[1]6.2'!$C86,[1]S1!$A$336:$A$567,'[1]6.2'!M$6)</f>
        <v>0</v>
      </c>
      <c r="N86" s="80">
        <f>SUMIFS([1]S1!$F$336:$F$567,[1]S1!$C$336:$C$567,'[1]6.2'!$C86,[1]S1!$A$336:$A$567,'[1]6.2'!N$6)</f>
        <v>0</v>
      </c>
      <c r="O86" s="80">
        <f>SUMIFS([1]S1!$F$336:$F$567,[1]S1!$C$336:$C$567,'[1]6.2'!$C86,[1]S1!$A$336:$A$567,'[1]6.2'!O$6)</f>
        <v>0</v>
      </c>
      <c r="P86" s="80">
        <f>SUMIFS([1]S1!$F$336:$F$567,[1]S1!$C$336:$C$567,'[1]6.2'!$C86,[1]S1!$A$336:$A$567,'[1]6.2'!P$6)</f>
        <v>0</v>
      </c>
      <c r="Q86" s="80">
        <f>SUMIFS([1]S1!$F$336:$F$567,[1]S1!$C$336:$C$567,'[1]6.2'!$C86,[1]S1!$A$336:$A$567,'[1]6.2'!Q$6)</f>
        <v>0</v>
      </c>
      <c r="R86" s="80">
        <f>SUMIFS([1]S1!$F$336:$F$567,[1]S1!$C$336:$C$567,'[1]6.2'!$C86,[1]S1!$A$336:$A$567,'[1]6.2'!R$6)</f>
        <v>0</v>
      </c>
      <c r="S86" s="80">
        <f>SUMIFS([1]S1!$F$336:$F$567,[1]S1!$C$336:$C$567,'[1]6.2'!$C86,[1]S1!$A$336:$A$567,'[1]6.2'!S$6)</f>
        <v>0</v>
      </c>
      <c r="T86" s="80">
        <f>SUMIFS([1]S1!$F$336:$F$567,[1]S1!$C$336:$C$567,'[1]6.2'!$C86,[1]S1!$A$336:$A$567,'[1]6.2'!T$6)</f>
        <v>0</v>
      </c>
      <c r="U86" s="81">
        <f>SUM(E86:T100)</f>
        <v>351400.53999999992</v>
      </c>
      <c r="V86" s="22"/>
      <c r="AA86" s="80">
        <f>IFERROR((SUMIFS('[1]4'!$D$28:$D$138,'[1]4'!$C$28:$C$138,'[1]6.2'!C86))*1000,0)+IFERROR((SUMIFS('[1]4'!$D$186:$D$233,'[1]4'!$C$186:$C$233,'[1]6.2'!C86))*1000,0)</f>
        <v>361133.94000000006</v>
      </c>
      <c r="AB86" s="80">
        <f t="shared" si="1"/>
        <v>-9733.4000000001397</v>
      </c>
    </row>
    <row r="87" spans="2:28" ht="12.75" x14ac:dyDescent="0.2">
      <c r="B87" s="83"/>
      <c r="C87" s="82"/>
      <c r="D87" s="96">
        <v>600322</v>
      </c>
      <c r="E87" s="64">
        <f>IFERROR(SUMIFS('[1]4.Sąnaudos'!$L$4:$L$333,'[1]4.Sąnaudos'!$B$4:$B$333,'[1]6.2'!$D87),"")</f>
        <v>5904.28</v>
      </c>
      <c r="F87" s="84"/>
      <c r="G87" s="84"/>
      <c r="H87" s="85"/>
      <c r="I87" s="85"/>
      <c r="J87" s="85"/>
      <c r="K87" s="85"/>
      <c r="L87" s="85"/>
      <c r="M87" s="85"/>
      <c r="N87" s="85"/>
      <c r="O87" s="85"/>
      <c r="P87" s="85"/>
      <c r="Q87" s="85"/>
      <c r="R87" s="85"/>
      <c r="S87" s="85"/>
      <c r="T87" s="85"/>
      <c r="U87" s="86"/>
      <c r="V87" s="22"/>
      <c r="AA87" s="85"/>
      <c r="AB87" s="85"/>
    </row>
    <row r="88" spans="2:28" ht="12.75" x14ac:dyDescent="0.2">
      <c r="B88" s="83"/>
      <c r="C88" s="82"/>
      <c r="D88" s="96">
        <v>600323</v>
      </c>
      <c r="E88" s="64">
        <f>IFERROR(SUMIFS('[1]4.Sąnaudos'!$L$4:$L$333,'[1]4.Sąnaudos'!$B$4:$B$333,'[1]6.2'!$D88),"")</f>
        <v>32907.629999999997</v>
      </c>
      <c r="F88" s="84"/>
      <c r="G88" s="84"/>
      <c r="H88" s="85"/>
      <c r="I88" s="85"/>
      <c r="J88" s="85"/>
      <c r="K88" s="85"/>
      <c r="L88" s="85"/>
      <c r="M88" s="85"/>
      <c r="N88" s="85"/>
      <c r="O88" s="85"/>
      <c r="P88" s="85"/>
      <c r="Q88" s="85"/>
      <c r="R88" s="85"/>
      <c r="S88" s="85"/>
      <c r="T88" s="85"/>
      <c r="U88" s="86"/>
      <c r="V88" s="22"/>
      <c r="AA88" s="85"/>
      <c r="AB88" s="85"/>
    </row>
    <row r="89" spans="2:28" ht="12.75" x14ac:dyDescent="0.2">
      <c r="B89" s="83"/>
      <c r="C89" s="82"/>
      <c r="D89" s="96">
        <v>600324</v>
      </c>
      <c r="E89" s="64">
        <f>IFERROR(SUMIFS('[1]4.Sąnaudos'!$L$4:$L$333,'[1]4.Sąnaudos'!$B$4:$B$333,'[1]6.2'!$D89),"")</f>
        <v>40785.230000000003</v>
      </c>
      <c r="F89" s="84"/>
      <c r="G89" s="84"/>
      <c r="H89" s="85"/>
      <c r="I89" s="85"/>
      <c r="J89" s="85"/>
      <c r="K89" s="85"/>
      <c r="L89" s="85"/>
      <c r="M89" s="85"/>
      <c r="N89" s="85"/>
      <c r="O89" s="85"/>
      <c r="P89" s="85"/>
      <c r="Q89" s="85"/>
      <c r="R89" s="85"/>
      <c r="S89" s="85"/>
      <c r="T89" s="85"/>
      <c r="U89" s="86"/>
      <c r="V89" s="22"/>
      <c r="AA89" s="85"/>
      <c r="AB89" s="85"/>
    </row>
    <row r="90" spans="2:28" ht="12.75" x14ac:dyDescent="0.2">
      <c r="B90" s="83"/>
      <c r="C90" s="82"/>
      <c r="D90" s="96">
        <v>600325</v>
      </c>
      <c r="E90" s="64">
        <f>IFERROR(SUMIFS('[1]4.Sąnaudos'!$L$4:$L$333,'[1]4.Sąnaudos'!$B$4:$B$333,'[1]6.2'!$D90),"")</f>
        <v>38879.67</v>
      </c>
      <c r="F90" s="84"/>
      <c r="G90" s="84"/>
      <c r="H90" s="85"/>
      <c r="I90" s="85"/>
      <c r="J90" s="85"/>
      <c r="K90" s="85"/>
      <c r="L90" s="85"/>
      <c r="M90" s="85"/>
      <c r="N90" s="85"/>
      <c r="O90" s="85"/>
      <c r="P90" s="85"/>
      <c r="Q90" s="85"/>
      <c r="R90" s="85"/>
      <c r="S90" s="85"/>
      <c r="T90" s="85"/>
      <c r="U90" s="86"/>
      <c r="V90" s="22"/>
      <c r="AA90" s="85"/>
      <c r="AB90" s="85"/>
    </row>
    <row r="91" spans="2:28" ht="12.75" x14ac:dyDescent="0.2">
      <c r="B91" s="83"/>
      <c r="C91" s="82"/>
      <c r="D91" s="96">
        <v>600326</v>
      </c>
      <c r="E91" s="64">
        <f>IFERROR(SUMIFS('[1]4.Sąnaudos'!$L$4:$L$333,'[1]4.Sąnaudos'!$B$4:$B$333,'[1]6.2'!$D91),"")</f>
        <v>10154.67</v>
      </c>
      <c r="F91" s="84"/>
      <c r="G91" s="84"/>
      <c r="H91" s="85"/>
      <c r="I91" s="85"/>
      <c r="J91" s="85"/>
      <c r="K91" s="85"/>
      <c r="L91" s="85"/>
      <c r="M91" s="85"/>
      <c r="N91" s="85"/>
      <c r="O91" s="85"/>
      <c r="P91" s="85"/>
      <c r="Q91" s="85"/>
      <c r="R91" s="85"/>
      <c r="S91" s="85"/>
      <c r="T91" s="85"/>
      <c r="U91" s="86"/>
      <c r="V91" s="22"/>
      <c r="AA91" s="85"/>
      <c r="AB91" s="85"/>
    </row>
    <row r="92" spans="2:28" ht="12.75" x14ac:dyDescent="0.2">
      <c r="B92" s="83"/>
      <c r="C92" s="82"/>
      <c r="D92" s="96">
        <v>600327</v>
      </c>
      <c r="E92" s="64">
        <f>IFERROR(SUMIFS('[1]4.Sąnaudos'!$L$4:$L$333,'[1]4.Sąnaudos'!$B$4:$B$333,'[1]6.2'!$D92),"")</f>
        <v>26695.24</v>
      </c>
      <c r="F92" s="84"/>
      <c r="G92" s="84"/>
      <c r="H92" s="85"/>
      <c r="I92" s="85"/>
      <c r="J92" s="85"/>
      <c r="K92" s="85"/>
      <c r="L92" s="85"/>
      <c r="M92" s="85"/>
      <c r="N92" s="85"/>
      <c r="O92" s="85"/>
      <c r="P92" s="85"/>
      <c r="Q92" s="85"/>
      <c r="R92" s="85"/>
      <c r="S92" s="85"/>
      <c r="T92" s="85"/>
      <c r="U92" s="86"/>
      <c r="V92" s="22"/>
      <c r="AA92" s="85"/>
      <c r="AB92" s="85"/>
    </row>
    <row r="93" spans="2:28" ht="12.75" x14ac:dyDescent="0.2">
      <c r="B93" s="83"/>
      <c r="C93" s="82"/>
      <c r="D93" s="97">
        <v>600421</v>
      </c>
      <c r="E93" s="64">
        <f>IFERROR(SUMIFS('[1]4.Sąnaudos'!$L$4:$L$333,'[1]4.Sąnaudos'!$B$4:$B$333,'[1]6.2'!$D93),"")</f>
        <v>34801.449999999997</v>
      </c>
      <c r="F93" s="84"/>
      <c r="G93" s="84"/>
      <c r="H93" s="85"/>
      <c r="I93" s="85"/>
      <c r="J93" s="85"/>
      <c r="K93" s="85"/>
      <c r="L93" s="85"/>
      <c r="M93" s="85"/>
      <c r="N93" s="85"/>
      <c r="O93" s="85"/>
      <c r="P93" s="85"/>
      <c r="Q93" s="85"/>
      <c r="R93" s="85"/>
      <c r="S93" s="85"/>
      <c r="T93" s="85"/>
      <c r="U93" s="86"/>
      <c r="V93" s="22"/>
      <c r="AA93" s="85"/>
      <c r="AB93" s="85"/>
    </row>
    <row r="94" spans="2:28" ht="12.75" x14ac:dyDescent="0.2">
      <c r="B94" s="83"/>
      <c r="C94" s="82"/>
      <c r="D94" s="97">
        <v>620301</v>
      </c>
      <c r="E94" s="64">
        <f>IFERROR(SUMIFS('[1]4.Sąnaudos'!$L$4:$L$333,'[1]4.Sąnaudos'!$B$4:$B$333,'[1]6.2'!$D94),"")</f>
        <v>23009.75</v>
      </c>
      <c r="F94" s="84"/>
      <c r="G94" s="84"/>
      <c r="H94" s="85"/>
      <c r="I94" s="85"/>
      <c r="J94" s="85"/>
      <c r="K94" s="85"/>
      <c r="L94" s="85"/>
      <c r="M94" s="85"/>
      <c r="N94" s="85"/>
      <c r="O94" s="85"/>
      <c r="P94" s="85"/>
      <c r="Q94" s="85"/>
      <c r="R94" s="85"/>
      <c r="S94" s="85"/>
      <c r="T94" s="85"/>
      <c r="U94" s="86"/>
      <c r="V94" s="22"/>
      <c r="AA94" s="85"/>
      <c r="AB94" s="85"/>
    </row>
    <row r="95" spans="2:28" ht="12.75" x14ac:dyDescent="0.2">
      <c r="B95" s="83"/>
      <c r="C95" s="82"/>
      <c r="D95" s="97">
        <v>630401</v>
      </c>
      <c r="E95" s="64">
        <f>IFERROR(SUMIFS('[1]4.Sąnaudos'!$L$4:$L$333,'[1]4.Sąnaudos'!$B$4:$B$333,'[1]6.2'!$D95),"")</f>
        <v>130997.8</v>
      </c>
      <c r="F95" s="84"/>
      <c r="G95" s="84"/>
      <c r="H95" s="85"/>
      <c r="I95" s="85"/>
      <c r="J95" s="85"/>
      <c r="K95" s="85"/>
      <c r="L95" s="85"/>
      <c r="M95" s="85"/>
      <c r="N95" s="85"/>
      <c r="O95" s="85"/>
      <c r="P95" s="85"/>
      <c r="Q95" s="85"/>
      <c r="R95" s="85"/>
      <c r="S95" s="85"/>
      <c r="T95" s="85"/>
      <c r="U95" s="86"/>
      <c r="V95" s="22"/>
      <c r="AA95" s="85"/>
      <c r="AB95" s="85"/>
    </row>
    <row r="96" spans="2:28" ht="12.75" x14ac:dyDescent="0.2">
      <c r="B96" s="83"/>
      <c r="C96" s="82"/>
      <c r="D96" s="97">
        <v>630403</v>
      </c>
      <c r="E96" s="64">
        <f>IFERROR(SUMIFS('[1]4.Sąnaudos'!$L$4:$L$333,'[1]4.Sąnaudos'!$B$4:$B$333,'[1]6.2'!$D96),"")</f>
        <v>0</v>
      </c>
      <c r="F96" s="84"/>
      <c r="G96" s="84"/>
      <c r="H96" s="85"/>
      <c r="I96" s="85"/>
      <c r="J96" s="85"/>
      <c r="K96" s="85"/>
      <c r="L96" s="85"/>
      <c r="M96" s="85"/>
      <c r="N96" s="85"/>
      <c r="O96" s="85"/>
      <c r="P96" s="85"/>
      <c r="Q96" s="85"/>
      <c r="R96" s="85"/>
      <c r="S96" s="85"/>
      <c r="T96" s="85"/>
      <c r="U96" s="86"/>
      <c r="V96" s="22"/>
      <c r="AA96" s="85"/>
      <c r="AB96" s="85"/>
    </row>
    <row r="97" spans="2:28" ht="12.75" x14ac:dyDescent="0.2">
      <c r="B97" s="83"/>
      <c r="C97" s="82"/>
      <c r="D97" s="97">
        <v>640113</v>
      </c>
      <c r="E97" s="64">
        <f>IFERROR(SUMIFS('[1]4.Sąnaudos'!$L$4:$L$333,'[1]4.Sąnaudos'!$B$4:$B$333,'[1]6.2'!$D97),"")</f>
        <v>0</v>
      </c>
      <c r="F97" s="84"/>
      <c r="G97" s="84"/>
      <c r="H97" s="85"/>
      <c r="I97" s="85"/>
      <c r="J97" s="85"/>
      <c r="K97" s="85"/>
      <c r="L97" s="85"/>
      <c r="M97" s="85"/>
      <c r="N97" s="85"/>
      <c r="O97" s="85"/>
      <c r="P97" s="85"/>
      <c r="Q97" s="85"/>
      <c r="R97" s="85"/>
      <c r="S97" s="85"/>
      <c r="T97" s="85"/>
      <c r="U97" s="86"/>
      <c r="V97" s="22"/>
      <c r="AA97" s="85"/>
      <c r="AB97" s="85"/>
    </row>
    <row r="98" spans="2:28" ht="12.75" x14ac:dyDescent="0.2">
      <c r="B98" s="83"/>
      <c r="C98" s="82"/>
      <c r="D98" s="97">
        <v>6401261</v>
      </c>
      <c r="E98" s="64">
        <f>IFERROR(SUMIFS('[1]4.Sąnaudos'!$L$4:$L$333,'[1]4.Sąnaudos'!$B$4:$B$333,'[1]6.2'!$D98),"")</f>
        <v>989.6</v>
      </c>
      <c r="F98" s="84"/>
      <c r="G98" s="84"/>
      <c r="H98" s="85"/>
      <c r="I98" s="85"/>
      <c r="J98" s="85"/>
      <c r="K98" s="85"/>
      <c r="L98" s="85"/>
      <c r="M98" s="85"/>
      <c r="N98" s="85"/>
      <c r="O98" s="85"/>
      <c r="P98" s="85"/>
      <c r="Q98" s="85"/>
      <c r="R98" s="85"/>
      <c r="S98" s="85"/>
      <c r="T98" s="85"/>
      <c r="U98" s="86"/>
      <c r="V98" s="22"/>
      <c r="AA98" s="85"/>
      <c r="AB98" s="85"/>
    </row>
    <row r="99" spans="2:28" ht="12.75" x14ac:dyDescent="0.2">
      <c r="B99" s="83"/>
      <c r="C99" s="82"/>
      <c r="D99" s="97">
        <v>6401263</v>
      </c>
      <c r="E99" s="64">
        <f>IFERROR(SUMIFS('[1]4.Sąnaudos'!$L$4:$L$333,'[1]4.Sąnaudos'!$B$4:$B$333,'[1]6.2'!$D99),"")</f>
        <v>0</v>
      </c>
      <c r="F99" s="84"/>
      <c r="G99" s="84"/>
      <c r="H99" s="85"/>
      <c r="I99" s="85"/>
      <c r="J99" s="85"/>
      <c r="K99" s="85"/>
      <c r="L99" s="85"/>
      <c r="M99" s="85"/>
      <c r="N99" s="85"/>
      <c r="O99" s="85"/>
      <c r="P99" s="85"/>
      <c r="Q99" s="85"/>
      <c r="R99" s="85"/>
      <c r="S99" s="85"/>
      <c r="T99" s="85"/>
      <c r="U99" s="86"/>
      <c r="V99" s="22"/>
      <c r="AA99" s="85"/>
      <c r="AB99" s="85"/>
    </row>
    <row r="100" spans="2:28" ht="12.75" x14ac:dyDescent="0.2">
      <c r="B100" s="88"/>
      <c r="C100" s="87"/>
      <c r="D100" s="97">
        <v>640135</v>
      </c>
      <c r="E100" s="64">
        <f>IFERROR(SUMIFS('[1]4.Sąnaudos'!$L$4:$L$333,'[1]4.Sąnaudos'!$B$4:$B$333,'[1]6.2'!$D100),"")</f>
        <v>383.24</v>
      </c>
      <c r="F100" s="89"/>
      <c r="G100" s="89"/>
      <c r="H100" s="90"/>
      <c r="I100" s="90"/>
      <c r="J100" s="90"/>
      <c r="K100" s="90"/>
      <c r="L100" s="90"/>
      <c r="M100" s="90"/>
      <c r="N100" s="90"/>
      <c r="O100" s="90"/>
      <c r="P100" s="90"/>
      <c r="Q100" s="90"/>
      <c r="R100" s="90"/>
      <c r="S100" s="90"/>
      <c r="T100" s="90"/>
      <c r="U100" s="91"/>
      <c r="V100" s="22"/>
      <c r="AA100" s="90"/>
      <c r="AB100" s="90"/>
    </row>
    <row r="101" spans="2:28" ht="12.75" x14ac:dyDescent="0.2">
      <c r="B101" s="77" t="s">
        <v>106</v>
      </c>
      <c r="C101" s="76" t="str">
        <f>[1]Pav.tvarkyklė!E26</f>
        <v xml:space="preserve">   Darbdavio įmokų VSDFV ir kitų darbdavio įmokų VSDFV sąnaudos</v>
      </c>
      <c r="D101" s="78">
        <v>600331</v>
      </c>
      <c r="E101" s="64">
        <f>IFERROR(SUMIFS('[1]4.Sąnaudos'!$L$4:$L$333,'[1]4.Sąnaudos'!$B$4:$B$333,'[1]6.2'!$D101),"")</f>
        <v>94.76</v>
      </c>
      <c r="F101" s="79" t="s">
        <v>36</v>
      </c>
      <c r="G101" s="79" t="s">
        <v>36</v>
      </c>
      <c r="H101" s="80">
        <f>SUMIFS([1]S1!$F$336:$F$567,[1]S1!$C$336:$C$567,'[1]6.2'!$C101,[1]S1!$A$336:$A$567,'[1]6.2'!H$6)</f>
        <v>0</v>
      </c>
      <c r="I101" s="80">
        <f>SUMIFS([1]S1!$F$336:$F$567,[1]S1!$C$336:$C$567,'[1]6.2'!$C101,[1]S1!$A$336:$A$567,'[1]6.2'!I$6)</f>
        <v>0</v>
      </c>
      <c r="J101" s="80">
        <f>SUMIFS([1]S1!$F$336:$F$567,[1]S1!$C$336:$C$567,'[1]6.2'!$C101,[1]S1!$A$336:$A$567,'[1]6.2'!J$6)</f>
        <v>0</v>
      </c>
      <c r="K101" s="80">
        <f>SUMIFS([1]S1!$F$336:$F$567,[1]S1!$C$336:$C$567,'[1]6.2'!$C101,[1]S1!$A$336:$A$567,'[1]6.2'!K$6)</f>
        <v>0</v>
      </c>
      <c r="L101" s="80">
        <f>SUMIFS([1]S1!$F$336:$F$567,[1]S1!$C$336:$C$567,'[1]6.2'!$C101,[1]S1!$A$336:$A$567,'[1]6.2'!L$6)</f>
        <v>0</v>
      </c>
      <c r="M101" s="80">
        <f>SUMIFS([1]S1!$F$336:$F$567,[1]S1!$C$336:$C$567,'[1]6.2'!$C101,[1]S1!$A$336:$A$567,'[1]6.2'!M$6)</f>
        <v>0</v>
      </c>
      <c r="N101" s="80">
        <f>SUMIFS([1]S1!$F$336:$F$567,[1]S1!$C$336:$C$567,'[1]6.2'!$C101,[1]S1!$A$336:$A$567,'[1]6.2'!N$6)</f>
        <v>0</v>
      </c>
      <c r="O101" s="80">
        <f>SUMIFS([1]S1!$F$336:$F$567,[1]S1!$C$336:$C$567,'[1]6.2'!$C101,[1]S1!$A$336:$A$567,'[1]6.2'!O$6)</f>
        <v>0</v>
      </c>
      <c r="P101" s="80">
        <f>SUMIFS([1]S1!$F$336:$F$567,[1]S1!$C$336:$C$567,'[1]6.2'!$C101,[1]S1!$A$336:$A$567,'[1]6.2'!P$6)</f>
        <v>0</v>
      </c>
      <c r="Q101" s="80">
        <f>SUMIFS([1]S1!$F$336:$F$567,[1]S1!$C$336:$C$567,'[1]6.2'!$C101,[1]S1!$A$336:$A$567,'[1]6.2'!Q$6)</f>
        <v>0</v>
      </c>
      <c r="R101" s="80">
        <f>SUMIFS([1]S1!$F$336:$F$567,[1]S1!$C$336:$C$567,'[1]6.2'!$C101,[1]S1!$A$336:$A$567,'[1]6.2'!R$6)</f>
        <v>0</v>
      </c>
      <c r="S101" s="80">
        <f>SUMIFS([1]S1!$F$336:$F$567,[1]S1!$C$336:$C$567,'[1]6.2'!$C101,[1]S1!$A$336:$A$567,'[1]6.2'!S$6)</f>
        <v>0</v>
      </c>
      <c r="T101" s="80">
        <f>SUMIFS([1]S1!$F$336:$F$567,[1]S1!$C$336:$C$567,'[1]6.2'!$C101,[1]S1!$A$336:$A$567,'[1]6.2'!T$6)</f>
        <v>0</v>
      </c>
      <c r="U101" s="81">
        <f>SUM(E101:T117)</f>
        <v>7402.8799999999992</v>
      </c>
      <c r="V101" s="22"/>
      <c r="AA101" s="80">
        <f>IFERROR((SUMIFS('[1]4'!$D$28:$D$138,'[1]4'!$C$28:$C$138,'[1]6.2'!C101))*1000,0)+IFERROR((SUMIFS('[1]4'!$D$186:$D$233,'[1]4'!$C$186:$C$233,'[1]6.2'!C101))*1000,0)</f>
        <v>7575.1399999999994</v>
      </c>
      <c r="AB101" s="80">
        <f t="shared" si="1"/>
        <v>-172.26000000000022</v>
      </c>
    </row>
    <row r="102" spans="2:28" ht="12.75" x14ac:dyDescent="0.2">
      <c r="B102" s="83"/>
      <c r="C102" s="82"/>
      <c r="D102" s="78">
        <v>600332</v>
      </c>
      <c r="E102" s="64">
        <f>IFERROR(SUMIFS('[1]4.Sąnaudos'!$L$4:$L$333,'[1]4.Sąnaudos'!$B$4:$B$333,'[1]6.2'!$D102),"")</f>
        <v>98.47</v>
      </c>
      <c r="F102" s="84"/>
      <c r="G102" s="84"/>
      <c r="H102" s="85"/>
      <c r="I102" s="85"/>
      <c r="J102" s="85"/>
      <c r="K102" s="85"/>
      <c r="L102" s="85"/>
      <c r="M102" s="85"/>
      <c r="N102" s="85"/>
      <c r="O102" s="85"/>
      <c r="P102" s="85"/>
      <c r="Q102" s="85"/>
      <c r="R102" s="85"/>
      <c r="S102" s="85"/>
      <c r="T102" s="85"/>
      <c r="U102" s="86"/>
      <c r="V102" s="22"/>
      <c r="AA102" s="85"/>
      <c r="AB102" s="85"/>
    </row>
    <row r="103" spans="2:28" ht="12.75" x14ac:dyDescent="0.2">
      <c r="B103" s="83"/>
      <c r="C103" s="82"/>
      <c r="D103" s="78">
        <v>600333</v>
      </c>
      <c r="E103" s="64">
        <f>IFERROR(SUMIFS('[1]4.Sąnaudos'!$L$4:$L$333,'[1]4.Sąnaudos'!$B$4:$B$333,'[1]6.2'!$D103),"")</f>
        <v>540.65</v>
      </c>
      <c r="F103" s="84"/>
      <c r="G103" s="84"/>
      <c r="H103" s="85"/>
      <c r="I103" s="85"/>
      <c r="J103" s="85"/>
      <c r="K103" s="85"/>
      <c r="L103" s="85"/>
      <c r="M103" s="85"/>
      <c r="N103" s="85"/>
      <c r="O103" s="85"/>
      <c r="P103" s="85"/>
      <c r="Q103" s="85"/>
      <c r="R103" s="85"/>
      <c r="S103" s="85"/>
      <c r="T103" s="85"/>
      <c r="U103" s="86"/>
      <c r="V103" s="22"/>
      <c r="AA103" s="85"/>
      <c r="AB103" s="85"/>
    </row>
    <row r="104" spans="2:28" ht="12.75" x14ac:dyDescent="0.2">
      <c r="B104" s="83"/>
      <c r="C104" s="82"/>
      <c r="D104" s="78">
        <v>600334</v>
      </c>
      <c r="E104" s="64">
        <f>IFERROR(SUMIFS('[1]4.Sąnaudos'!$L$4:$L$333,'[1]4.Sąnaudos'!$B$4:$B$333,'[1]6.2'!$D104),"")</f>
        <v>669.69</v>
      </c>
      <c r="F104" s="84"/>
      <c r="G104" s="84"/>
      <c r="H104" s="85"/>
      <c r="I104" s="85"/>
      <c r="J104" s="85"/>
      <c r="K104" s="85"/>
      <c r="L104" s="85"/>
      <c r="M104" s="85"/>
      <c r="N104" s="85"/>
      <c r="O104" s="85"/>
      <c r="P104" s="85"/>
      <c r="Q104" s="85"/>
      <c r="R104" s="85"/>
      <c r="S104" s="85"/>
      <c r="T104" s="85"/>
      <c r="U104" s="86"/>
      <c r="V104" s="22"/>
      <c r="AA104" s="85"/>
      <c r="AB104" s="85"/>
    </row>
    <row r="105" spans="2:28" ht="12.75" x14ac:dyDescent="0.2">
      <c r="B105" s="83"/>
      <c r="C105" s="82"/>
      <c r="D105" s="78">
        <v>600335</v>
      </c>
      <c r="E105" s="64">
        <f>IFERROR(SUMIFS('[1]4.Sąnaudos'!$L$4:$L$333,'[1]4.Sąnaudos'!$B$4:$B$333,'[1]6.2'!$D105),"")</f>
        <v>648.08000000000004</v>
      </c>
      <c r="F105" s="84"/>
      <c r="G105" s="84"/>
      <c r="H105" s="85"/>
      <c r="I105" s="85"/>
      <c r="J105" s="85"/>
      <c r="K105" s="85"/>
      <c r="L105" s="85"/>
      <c r="M105" s="85"/>
      <c r="N105" s="85"/>
      <c r="O105" s="85"/>
      <c r="P105" s="85"/>
      <c r="Q105" s="85"/>
      <c r="R105" s="85"/>
      <c r="S105" s="85"/>
      <c r="T105" s="85"/>
      <c r="U105" s="86"/>
      <c r="V105" s="22"/>
      <c r="AA105" s="85"/>
      <c r="AB105" s="85"/>
    </row>
    <row r="106" spans="2:28" ht="12.75" x14ac:dyDescent="0.2">
      <c r="B106" s="83"/>
      <c r="C106" s="82"/>
      <c r="D106" s="78">
        <v>600336</v>
      </c>
      <c r="E106" s="64">
        <f>IFERROR(SUMIFS('[1]4.Sąnaudos'!$L$4:$L$333,'[1]4.Sąnaudos'!$B$4:$B$333,'[1]6.2'!$D106),"")</f>
        <v>172.35</v>
      </c>
      <c r="F106" s="84"/>
      <c r="G106" s="84"/>
      <c r="H106" s="85"/>
      <c r="I106" s="85"/>
      <c r="J106" s="85"/>
      <c r="K106" s="85"/>
      <c r="L106" s="85"/>
      <c r="M106" s="85"/>
      <c r="N106" s="85"/>
      <c r="O106" s="85"/>
      <c r="P106" s="85"/>
      <c r="Q106" s="85"/>
      <c r="R106" s="85"/>
      <c r="S106" s="85"/>
      <c r="T106" s="85"/>
      <c r="U106" s="86"/>
      <c r="V106" s="22"/>
      <c r="AA106" s="85"/>
      <c r="AB106" s="85"/>
    </row>
    <row r="107" spans="2:28" ht="12.75" x14ac:dyDescent="0.2">
      <c r="B107" s="83"/>
      <c r="C107" s="82"/>
      <c r="D107" s="78">
        <v>600337</v>
      </c>
      <c r="E107" s="64">
        <f>IFERROR(SUMIFS('[1]4.Sąnaudos'!$L$4:$L$333,'[1]4.Sąnaudos'!$B$4:$B$333,'[1]6.2'!$D107),"")</f>
        <v>472.52</v>
      </c>
      <c r="F107" s="84"/>
      <c r="G107" s="84"/>
      <c r="H107" s="85"/>
      <c r="I107" s="85"/>
      <c r="J107" s="85"/>
      <c r="K107" s="85"/>
      <c r="L107" s="85"/>
      <c r="M107" s="85"/>
      <c r="N107" s="85"/>
      <c r="O107" s="85"/>
      <c r="P107" s="85"/>
      <c r="Q107" s="85"/>
      <c r="R107" s="85"/>
      <c r="S107" s="85"/>
      <c r="T107" s="85"/>
      <c r="U107" s="86"/>
      <c r="V107" s="22"/>
      <c r="AA107" s="85"/>
      <c r="AB107" s="85"/>
    </row>
    <row r="108" spans="2:28" ht="12.75" x14ac:dyDescent="0.2">
      <c r="B108" s="83"/>
      <c r="C108" s="82"/>
      <c r="D108" s="63">
        <v>600431</v>
      </c>
      <c r="E108" s="64">
        <f>IFERROR(SUMIFS('[1]4.Sąnaudos'!$L$4:$L$333,'[1]4.Sąnaudos'!$B$4:$B$333,'[1]6.2'!$D108),"")</f>
        <v>1081.72</v>
      </c>
      <c r="F108" s="84"/>
      <c r="G108" s="84"/>
      <c r="H108" s="85"/>
      <c r="I108" s="85"/>
      <c r="J108" s="85"/>
      <c r="K108" s="85"/>
      <c r="L108" s="85"/>
      <c r="M108" s="85"/>
      <c r="N108" s="85"/>
      <c r="O108" s="85"/>
      <c r="P108" s="85"/>
      <c r="Q108" s="85"/>
      <c r="R108" s="85"/>
      <c r="S108" s="85"/>
      <c r="T108" s="85"/>
      <c r="U108" s="86"/>
      <c r="V108" s="22"/>
      <c r="AA108" s="85"/>
      <c r="AB108" s="85"/>
    </row>
    <row r="109" spans="2:28" ht="12.75" x14ac:dyDescent="0.2">
      <c r="B109" s="83"/>
      <c r="C109" s="82"/>
      <c r="D109" s="63">
        <v>620311</v>
      </c>
      <c r="E109" s="64">
        <f>IFERROR(SUMIFS('[1]4.Sąnaudos'!$L$4:$L$333,'[1]4.Sąnaudos'!$B$4:$B$333,'[1]6.2'!$D109),"")</f>
        <v>400.81</v>
      </c>
      <c r="F109" s="84"/>
      <c r="G109" s="84"/>
      <c r="H109" s="85"/>
      <c r="I109" s="85"/>
      <c r="J109" s="85"/>
      <c r="K109" s="85"/>
      <c r="L109" s="85"/>
      <c r="M109" s="85"/>
      <c r="N109" s="85"/>
      <c r="O109" s="85"/>
      <c r="P109" s="85"/>
      <c r="Q109" s="85"/>
      <c r="R109" s="85"/>
      <c r="S109" s="85"/>
      <c r="T109" s="85"/>
      <c r="U109" s="86"/>
      <c r="V109" s="22"/>
      <c r="AA109" s="85"/>
      <c r="AB109" s="85"/>
    </row>
    <row r="110" spans="2:28" ht="12.75" x14ac:dyDescent="0.2">
      <c r="B110" s="83"/>
      <c r="C110" s="82"/>
      <c r="D110" s="63">
        <v>620321</v>
      </c>
      <c r="E110" s="64">
        <f>IFERROR(SUMIFS('[1]4.Sąnaudos'!$L$4:$L$333,'[1]4.Sąnaudos'!$B$4:$B$333,'[1]6.2'!$D110),"")</f>
        <v>0</v>
      </c>
      <c r="F110" s="84"/>
      <c r="G110" s="84"/>
      <c r="H110" s="85"/>
      <c r="I110" s="85"/>
      <c r="J110" s="85"/>
      <c r="K110" s="85"/>
      <c r="L110" s="85"/>
      <c r="M110" s="85"/>
      <c r="N110" s="85"/>
      <c r="O110" s="85"/>
      <c r="P110" s="85"/>
      <c r="Q110" s="85"/>
      <c r="R110" s="85"/>
      <c r="S110" s="85"/>
      <c r="T110" s="85"/>
      <c r="U110" s="86"/>
      <c r="V110" s="22"/>
      <c r="AA110" s="85"/>
      <c r="AB110" s="85"/>
    </row>
    <row r="111" spans="2:28" ht="12.75" x14ac:dyDescent="0.2">
      <c r="B111" s="83"/>
      <c r="C111" s="82"/>
      <c r="D111" s="63">
        <v>630411</v>
      </c>
      <c r="E111" s="64">
        <f>IFERROR(SUMIFS('[1]4.Sąnaudos'!$L$4:$L$333,'[1]4.Sąnaudos'!$B$4:$B$333,'[1]6.2'!$D111),"")</f>
        <v>2695.6</v>
      </c>
      <c r="F111" s="84"/>
      <c r="G111" s="84"/>
      <c r="H111" s="85"/>
      <c r="I111" s="85"/>
      <c r="J111" s="85"/>
      <c r="K111" s="85"/>
      <c r="L111" s="85"/>
      <c r="M111" s="85"/>
      <c r="N111" s="85"/>
      <c r="O111" s="85"/>
      <c r="P111" s="85"/>
      <c r="Q111" s="85"/>
      <c r="R111" s="85"/>
      <c r="S111" s="85"/>
      <c r="T111" s="85"/>
      <c r="U111" s="86"/>
      <c r="V111" s="22"/>
      <c r="AA111" s="85"/>
      <c r="AB111" s="85"/>
    </row>
    <row r="112" spans="2:28" ht="12.75" x14ac:dyDescent="0.2">
      <c r="B112" s="83"/>
      <c r="C112" s="82"/>
      <c r="D112" s="63">
        <v>630413</v>
      </c>
      <c r="E112" s="64">
        <f>IFERROR(SUMIFS('[1]4.Sąnaudos'!$L$4:$L$333,'[1]4.Sąnaudos'!$B$4:$B$333,'[1]6.2'!$D112),"")</f>
        <v>0</v>
      </c>
      <c r="F112" s="84"/>
      <c r="G112" s="84"/>
      <c r="H112" s="85"/>
      <c r="I112" s="85"/>
      <c r="J112" s="85"/>
      <c r="K112" s="85"/>
      <c r="L112" s="85"/>
      <c r="M112" s="85"/>
      <c r="N112" s="85"/>
      <c r="O112" s="85"/>
      <c r="P112" s="85"/>
      <c r="Q112" s="85"/>
      <c r="R112" s="85"/>
      <c r="S112" s="85"/>
      <c r="T112" s="85"/>
      <c r="U112" s="86"/>
      <c r="V112" s="22"/>
      <c r="AA112" s="85"/>
      <c r="AB112" s="85"/>
    </row>
    <row r="113" spans="2:28" ht="12.75" x14ac:dyDescent="0.2">
      <c r="B113" s="83"/>
      <c r="C113" s="82"/>
      <c r="D113" s="63">
        <v>630421</v>
      </c>
      <c r="E113" s="64">
        <f>IFERROR(SUMIFS('[1]4.Sąnaudos'!$L$4:$L$333,'[1]4.Sąnaudos'!$B$4:$B$333,'[1]6.2'!$D113),"")</f>
        <v>0</v>
      </c>
      <c r="F113" s="84"/>
      <c r="G113" s="84"/>
      <c r="H113" s="85"/>
      <c r="I113" s="85"/>
      <c r="J113" s="85"/>
      <c r="K113" s="85"/>
      <c r="L113" s="85"/>
      <c r="M113" s="85"/>
      <c r="N113" s="85"/>
      <c r="O113" s="85"/>
      <c r="P113" s="85"/>
      <c r="Q113" s="85"/>
      <c r="R113" s="85"/>
      <c r="S113" s="85"/>
      <c r="T113" s="85"/>
      <c r="U113" s="86"/>
      <c r="V113" s="22"/>
      <c r="AA113" s="85"/>
      <c r="AB113" s="85"/>
    </row>
    <row r="114" spans="2:28" ht="12.75" x14ac:dyDescent="0.2">
      <c r="B114" s="83"/>
      <c r="C114" s="82"/>
      <c r="D114" s="63">
        <v>640114</v>
      </c>
      <c r="E114" s="64">
        <f>IFERROR(SUMIFS('[1]4.Sąnaudos'!$L$4:$L$333,'[1]4.Sąnaudos'!$B$4:$B$333,'[1]6.2'!$D114),"")</f>
        <v>0</v>
      </c>
      <c r="F114" s="84"/>
      <c r="G114" s="84"/>
      <c r="H114" s="85"/>
      <c r="I114" s="85"/>
      <c r="J114" s="85"/>
      <c r="K114" s="85"/>
      <c r="L114" s="85"/>
      <c r="M114" s="85"/>
      <c r="N114" s="85"/>
      <c r="O114" s="85"/>
      <c r="P114" s="85"/>
      <c r="Q114" s="85"/>
      <c r="R114" s="85"/>
      <c r="S114" s="85"/>
      <c r="T114" s="85"/>
      <c r="U114" s="86"/>
      <c r="V114" s="22"/>
      <c r="AA114" s="85"/>
      <c r="AB114" s="85"/>
    </row>
    <row r="115" spans="2:28" ht="12.75" x14ac:dyDescent="0.2">
      <c r="B115" s="83"/>
      <c r="C115" s="82"/>
      <c r="D115" s="63">
        <v>6401271</v>
      </c>
      <c r="E115" s="64">
        <f>IFERROR(SUMIFS('[1]4.Sąnaudos'!$L$4:$L$333,'[1]4.Sąnaudos'!$B$4:$B$333,'[1]6.2'!$D115),"")</f>
        <v>521.45000000000005</v>
      </c>
      <c r="F115" s="84"/>
      <c r="G115" s="84"/>
      <c r="H115" s="85"/>
      <c r="I115" s="85"/>
      <c r="J115" s="85"/>
      <c r="K115" s="85"/>
      <c r="L115" s="85"/>
      <c r="M115" s="85"/>
      <c r="N115" s="85"/>
      <c r="O115" s="85"/>
      <c r="P115" s="85"/>
      <c r="Q115" s="85"/>
      <c r="R115" s="85"/>
      <c r="S115" s="85"/>
      <c r="T115" s="85"/>
      <c r="U115" s="86"/>
      <c r="V115" s="22"/>
      <c r="AA115" s="85"/>
      <c r="AB115" s="85"/>
    </row>
    <row r="116" spans="2:28" ht="12.75" x14ac:dyDescent="0.2">
      <c r="B116" s="83"/>
      <c r="C116" s="82"/>
      <c r="D116" s="63">
        <v>6401273</v>
      </c>
      <c r="E116" s="64">
        <f>IFERROR(SUMIFS('[1]4.Sąnaudos'!$L$4:$L$333,'[1]4.Sąnaudos'!$B$4:$B$333,'[1]6.2'!$D116),"")</f>
        <v>0</v>
      </c>
      <c r="F116" s="84"/>
      <c r="G116" s="84"/>
      <c r="H116" s="85"/>
      <c r="I116" s="85"/>
      <c r="J116" s="85"/>
      <c r="K116" s="85"/>
      <c r="L116" s="85"/>
      <c r="M116" s="85"/>
      <c r="N116" s="85"/>
      <c r="O116" s="85"/>
      <c r="P116" s="85"/>
      <c r="Q116" s="85"/>
      <c r="R116" s="85"/>
      <c r="S116" s="85"/>
      <c r="T116" s="85"/>
      <c r="U116" s="86"/>
      <c r="V116" s="22"/>
      <c r="AA116" s="85"/>
      <c r="AB116" s="85"/>
    </row>
    <row r="117" spans="2:28" ht="12.75" x14ac:dyDescent="0.2">
      <c r="B117" s="83"/>
      <c r="C117" s="82"/>
      <c r="D117" s="63">
        <v>640136</v>
      </c>
      <c r="E117" s="64">
        <f>IFERROR(SUMIFS('[1]4.Sąnaudos'!$L$4:$L$333,'[1]4.Sąnaudos'!$B$4:$B$333,'[1]6.2'!$D117),"")</f>
        <v>6.78</v>
      </c>
      <c r="F117" s="89"/>
      <c r="G117" s="89"/>
      <c r="H117" s="90"/>
      <c r="I117" s="90"/>
      <c r="J117" s="90"/>
      <c r="K117" s="90"/>
      <c r="L117" s="90"/>
      <c r="M117" s="90"/>
      <c r="N117" s="90"/>
      <c r="O117" s="90"/>
      <c r="P117" s="90"/>
      <c r="Q117" s="90"/>
      <c r="R117" s="90"/>
      <c r="S117" s="90"/>
      <c r="T117" s="90"/>
      <c r="U117" s="91"/>
      <c r="V117" s="22"/>
      <c r="AA117" s="90"/>
      <c r="AB117" s="90"/>
    </row>
    <row r="118" spans="2:28" ht="12.75" x14ac:dyDescent="0.2">
      <c r="B118" s="110" t="s">
        <v>107</v>
      </c>
      <c r="C118" s="110" t="str">
        <f>[1]Pav.tvarkyklė!E27</f>
        <v xml:space="preserve">   Darbo saugos sąnaudos</v>
      </c>
      <c r="D118" s="63"/>
      <c r="E118" s="64">
        <f>IFERROR(SUMIFS('[1]4.Sąnaudos'!$L$4:$L$333,'[1]4.Sąnaudos'!$B$4:$B$333,'[1]6.2'!$D118),"")</f>
        <v>0</v>
      </c>
      <c r="F118" s="65" t="s">
        <v>36</v>
      </c>
      <c r="G118" s="65" t="s">
        <v>36</v>
      </c>
      <c r="H118" s="92">
        <f>SUMIFS([1]S1!$F$336:$F$567,[1]S1!$C$336:$C$567,'[1]6.2'!$C118,[1]S1!$A$336:$A$567,'[1]6.2'!H$6)</f>
        <v>0</v>
      </c>
      <c r="I118" s="92">
        <f>SUMIFS([1]S1!$F$336:$F$567,[1]S1!$C$336:$C$567,'[1]6.2'!$C118,[1]S1!$A$336:$A$567,'[1]6.2'!I$6)</f>
        <v>0</v>
      </c>
      <c r="J118" s="92">
        <f>SUMIFS([1]S1!$F$336:$F$567,[1]S1!$C$336:$C$567,'[1]6.2'!$C118,[1]S1!$A$336:$A$567,'[1]6.2'!J$6)</f>
        <v>0</v>
      </c>
      <c r="K118" s="92">
        <f>SUMIFS([1]S1!$F$336:$F$567,[1]S1!$C$336:$C$567,'[1]6.2'!$C118,[1]S1!$A$336:$A$567,'[1]6.2'!K$6)</f>
        <v>0</v>
      </c>
      <c r="L118" s="92">
        <f>SUMIFS([1]S1!$F$336:$F$567,[1]S1!$C$336:$C$567,'[1]6.2'!$C118,[1]S1!$A$336:$A$567,'[1]6.2'!L$6)</f>
        <v>0</v>
      </c>
      <c r="M118" s="92">
        <f>SUMIFS([1]S1!$F$336:$F$567,[1]S1!$C$336:$C$567,'[1]6.2'!$C118,[1]S1!$A$336:$A$567,'[1]6.2'!M$6)</f>
        <v>0</v>
      </c>
      <c r="N118" s="92">
        <f>SUMIFS([1]S1!$F$336:$F$567,[1]S1!$C$336:$C$567,'[1]6.2'!$C118,[1]S1!$A$336:$A$567,'[1]6.2'!N$6)</f>
        <v>0</v>
      </c>
      <c r="O118" s="92">
        <f>SUMIFS([1]S1!$F$336:$F$567,[1]S1!$C$336:$C$567,'[1]6.2'!$C118,[1]S1!$A$336:$A$567,'[1]6.2'!O$6)</f>
        <v>0</v>
      </c>
      <c r="P118" s="92">
        <f>SUMIFS([1]S1!$F$336:$F$567,[1]S1!$C$336:$C$567,'[1]6.2'!$C118,[1]S1!$A$336:$A$567,'[1]6.2'!P$6)</f>
        <v>0</v>
      </c>
      <c r="Q118" s="92">
        <f>SUMIFS([1]S1!$F$336:$F$567,[1]S1!$C$336:$C$567,'[1]6.2'!$C118,[1]S1!$A$336:$A$567,'[1]6.2'!Q$6)</f>
        <v>0</v>
      </c>
      <c r="R118" s="92">
        <f>SUMIFS([1]S1!$F$336:$F$567,[1]S1!$C$336:$C$567,'[1]6.2'!$C118,[1]S1!$A$336:$A$567,'[1]6.2'!R$6)</f>
        <v>0</v>
      </c>
      <c r="S118" s="92">
        <f>SUMIFS([1]S1!$F$336:$F$567,[1]S1!$C$336:$C$567,'[1]6.2'!$C118,[1]S1!$A$336:$A$567,'[1]6.2'!S$6)</f>
        <v>0</v>
      </c>
      <c r="T118" s="92">
        <f>SUMIFS([1]S1!$F$336:$F$567,[1]S1!$C$336:$C$567,'[1]6.2'!$C118,[1]S1!$A$336:$A$567,'[1]6.2'!T$6)</f>
        <v>0</v>
      </c>
      <c r="U118" s="101">
        <f t="shared" si="2"/>
        <v>0</v>
      </c>
      <c r="V118" s="22"/>
      <c r="AA118" s="92">
        <f>IFERROR((SUMIFS('[1]4'!$D$28:$D$138,'[1]4'!$C$28:$C$138,'[1]6.2'!C118))*1000,0)+IFERROR((SUMIFS('[1]4'!$D$186:$D$233,'[1]4'!$C$186:$C$233,'[1]6.2'!C118))*1000,0)</f>
        <v>0</v>
      </c>
      <c r="AB118" s="92">
        <f t="shared" si="1"/>
        <v>0</v>
      </c>
    </row>
    <row r="119" spans="2:28" ht="12.75" x14ac:dyDescent="0.2">
      <c r="B119" s="76" t="s">
        <v>108</v>
      </c>
      <c r="C119" s="76" t="str">
        <f>[1]Pav.tvarkyklė!E28</f>
        <v xml:space="preserve">   Kitos personalo sąnaudos</v>
      </c>
      <c r="D119" s="97">
        <v>63125</v>
      </c>
      <c r="E119" s="64">
        <f>IFERROR(SUMIFS('[1]4.Sąnaudos'!$L$4:$L$333,'[1]4.Sąnaudos'!$B$4:$B$333,'[1]6.2'!$D119),"")</f>
        <v>0</v>
      </c>
      <c r="F119" s="79" t="s">
        <v>36</v>
      </c>
      <c r="G119" s="79" t="s">
        <v>36</v>
      </c>
      <c r="H119" s="80">
        <f>SUMIFS([1]S1!$F$336:$F$567,[1]S1!$C$336:$C$567,'[1]6.2'!$C119,[1]S1!$A$336:$A$567,'[1]6.2'!H$6)</f>
        <v>0</v>
      </c>
      <c r="I119" s="80">
        <f>SUMIFS([1]S1!$F$336:$F$567,[1]S1!$C$336:$C$567,'[1]6.2'!$C119,[1]S1!$A$336:$A$567,'[1]6.2'!I$6)</f>
        <v>0</v>
      </c>
      <c r="J119" s="80">
        <f>SUMIFS([1]S1!$F$336:$F$567,[1]S1!$C$336:$C$567,'[1]6.2'!$C119,[1]S1!$A$336:$A$567,'[1]6.2'!J$6)</f>
        <v>0</v>
      </c>
      <c r="K119" s="80">
        <f>SUMIFS([1]S1!$F$336:$F$567,[1]S1!$C$336:$C$567,'[1]6.2'!$C119,[1]S1!$A$336:$A$567,'[1]6.2'!K$6)</f>
        <v>0</v>
      </c>
      <c r="L119" s="80">
        <f>SUMIFS([1]S1!$F$336:$F$567,[1]S1!$C$336:$C$567,'[1]6.2'!$C119,[1]S1!$A$336:$A$567,'[1]6.2'!L$6)</f>
        <v>0</v>
      </c>
      <c r="M119" s="80">
        <f>SUMIFS([1]S1!$F$336:$F$567,[1]S1!$C$336:$C$567,'[1]6.2'!$C119,[1]S1!$A$336:$A$567,'[1]6.2'!M$6)</f>
        <v>0</v>
      </c>
      <c r="N119" s="80">
        <f>SUMIFS([1]S1!$F$336:$F$567,[1]S1!$C$336:$C$567,'[1]6.2'!$C119,[1]S1!$A$336:$A$567,'[1]6.2'!N$6)</f>
        <v>0</v>
      </c>
      <c r="O119" s="80">
        <f>SUMIFS([1]S1!$F$336:$F$567,[1]S1!$C$336:$C$567,'[1]6.2'!$C119,[1]S1!$A$336:$A$567,'[1]6.2'!O$6)</f>
        <v>0</v>
      </c>
      <c r="P119" s="80">
        <f>SUMIFS([1]S1!$F$336:$F$567,[1]S1!$C$336:$C$567,'[1]6.2'!$C119,[1]S1!$A$336:$A$567,'[1]6.2'!P$6)</f>
        <v>0</v>
      </c>
      <c r="Q119" s="80">
        <f>SUMIFS([1]S1!$F$336:$F$567,[1]S1!$C$336:$C$567,'[1]6.2'!$C119,[1]S1!$A$336:$A$567,'[1]6.2'!Q$6)</f>
        <v>0</v>
      </c>
      <c r="R119" s="80">
        <f>SUMIFS([1]S1!$F$336:$F$567,[1]S1!$C$336:$C$567,'[1]6.2'!$C119,[1]S1!$A$336:$A$567,'[1]6.2'!R$6)</f>
        <v>0</v>
      </c>
      <c r="S119" s="80">
        <f>SUMIFS([1]S1!$F$336:$F$567,[1]S1!$C$336:$C$567,'[1]6.2'!$C119,[1]S1!$A$336:$A$567,'[1]6.2'!S$6)</f>
        <v>0</v>
      </c>
      <c r="T119" s="80">
        <f>SUMIFS([1]S1!$F$336:$F$567,[1]S1!$C$336:$C$567,'[1]6.2'!$C119,[1]S1!$A$336:$A$567,'[1]6.2'!T$6)</f>
        <v>0</v>
      </c>
      <c r="U119" s="81">
        <f>SUM(E119:T120)</f>
        <v>0</v>
      </c>
      <c r="V119" s="22"/>
      <c r="AA119" s="80">
        <f>IFERROR((SUMIFS('[1]4'!$D$28:$D$138,'[1]4'!$C$28:$C$138,'[1]6.2'!C119))*1000,0)+IFERROR((SUMIFS('[1]4'!$D$186:$D$233,'[1]4'!$C$186:$C$233,'[1]6.2'!C119))*1000,0)</f>
        <v>0</v>
      </c>
      <c r="AB119" s="80">
        <f t="shared" si="1"/>
        <v>0</v>
      </c>
    </row>
    <row r="120" spans="2:28" ht="12.75" x14ac:dyDescent="0.2">
      <c r="B120" s="82"/>
      <c r="C120" s="82"/>
      <c r="D120" s="97">
        <v>63126</v>
      </c>
      <c r="E120" s="64">
        <f>IFERROR(SUMIFS('[1]4.Sąnaudos'!$L$4:$L$333,'[1]4.Sąnaudos'!$B$4:$B$333,'[1]6.2'!$D120),"")</f>
        <v>0</v>
      </c>
      <c r="F120" s="89"/>
      <c r="G120" s="89"/>
      <c r="H120" s="90"/>
      <c r="I120" s="90"/>
      <c r="J120" s="90"/>
      <c r="K120" s="90"/>
      <c r="L120" s="90"/>
      <c r="M120" s="90"/>
      <c r="N120" s="90"/>
      <c r="O120" s="90"/>
      <c r="P120" s="90"/>
      <c r="Q120" s="90"/>
      <c r="R120" s="90"/>
      <c r="S120" s="90"/>
      <c r="T120" s="90"/>
      <c r="U120" s="91"/>
      <c r="V120" s="22"/>
      <c r="AA120" s="90"/>
      <c r="AB120" s="90"/>
    </row>
    <row r="121" spans="2:28" ht="12.75" x14ac:dyDescent="0.2">
      <c r="B121" s="68" t="s">
        <v>109</v>
      </c>
      <c r="C121" s="68" t="s">
        <v>110</v>
      </c>
      <c r="D121" s="67" t="s">
        <v>75</v>
      </c>
      <c r="E121" s="70"/>
      <c r="F121" s="71"/>
      <c r="G121" s="71"/>
      <c r="H121" s="72"/>
      <c r="I121" s="72"/>
      <c r="J121" s="72"/>
      <c r="K121" s="72"/>
      <c r="L121" s="72"/>
      <c r="M121" s="72"/>
      <c r="N121" s="72"/>
      <c r="O121" s="72"/>
      <c r="P121" s="72"/>
      <c r="Q121" s="72"/>
      <c r="R121" s="72"/>
      <c r="S121" s="72"/>
      <c r="T121" s="72"/>
      <c r="U121" s="73"/>
      <c r="V121" s="22"/>
      <c r="AA121" s="72"/>
      <c r="AB121" s="72"/>
    </row>
    <row r="122" spans="2:28" ht="12.75" x14ac:dyDescent="0.2">
      <c r="B122" s="10" t="s">
        <v>111</v>
      </c>
      <c r="C122" s="10" t="str">
        <f>[1]Pav.tvarkyklė!E64</f>
        <v xml:space="preserve">   Mokesčio už valstybinius gamtos išteklius sąnaudos</v>
      </c>
      <c r="D122" s="78">
        <v>600391</v>
      </c>
      <c r="E122" s="64">
        <f>IFERROR(SUMIFS('[1]4.Sąnaudos'!$L$4:$L$333,'[1]4.Sąnaudos'!$B$4:$B$333,'[1]6.2'!$D122),"")</f>
        <v>34505.24</v>
      </c>
      <c r="F122" s="65" t="s">
        <v>36</v>
      </c>
      <c r="G122" s="65" t="s">
        <v>36</v>
      </c>
      <c r="H122" s="66">
        <f>SUMIFS([1]S1!$F$336:$F$567,[1]S1!$C$336:$C$567,'[1]6.2'!$C122,[1]S1!$A$336:$A$567,'[1]6.2'!H$6)</f>
        <v>0</v>
      </c>
      <c r="I122" s="66">
        <f>SUMIFS([1]S1!$F$336:$F$567,[1]S1!$C$336:$C$567,'[1]6.2'!$C122,[1]S1!$A$336:$A$567,'[1]6.2'!I$6)</f>
        <v>0</v>
      </c>
      <c r="J122" s="66">
        <f>SUMIFS([1]S1!$F$336:$F$567,[1]S1!$C$336:$C$567,'[1]6.2'!$C122,[1]S1!$A$336:$A$567,'[1]6.2'!J$6)</f>
        <v>0</v>
      </c>
      <c r="K122" s="66">
        <f>SUMIFS([1]S1!$F$336:$F$567,[1]S1!$C$336:$C$567,'[1]6.2'!$C122,[1]S1!$A$336:$A$567,'[1]6.2'!K$6)</f>
        <v>0</v>
      </c>
      <c r="L122" s="66">
        <f>SUMIFS([1]S1!$F$336:$F$567,[1]S1!$C$336:$C$567,'[1]6.2'!$C122,[1]S1!$A$336:$A$567,'[1]6.2'!L$6)</f>
        <v>0</v>
      </c>
      <c r="M122" s="66">
        <f>SUMIFS([1]S1!$F$336:$F$567,[1]S1!$C$336:$C$567,'[1]6.2'!$C122,[1]S1!$A$336:$A$567,'[1]6.2'!M$6)</f>
        <v>0</v>
      </c>
      <c r="N122" s="66">
        <f>SUMIFS([1]S1!$F$336:$F$567,[1]S1!$C$336:$C$567,'[1]6.2'!$C122,[1]S1!$A$336:$A$567,'[1]6.2'!N$6)</f>
        <v>0</v>
      </c>
      <c r="O122" s="66">
        <f>SUMIFS([1]S1!$F$336:$F$567,[1]S1!$C$336:$C$567,'[1]6.2'!$C122,[1]S1!$A$336:$A$567,'[1]6.2'!O$6)</f>
        <v>0</v>
      </c>
      <c r="P122" s="66">
        <f>SUMIFS([1]S1!$F$336:$F$567,[1]S1!$C$336:$C$567,'[1]6.2'!$C122,[1]S1!$A$336:$A$567,'[1]6.2'!P$6)</f>
        <v>0</v>
      </c>
      <c r="Q122" s="66">
        <f>SUMIFS([1]S1!$F$336:$F$567,[1]S1!$C$336:$C$567,'[1]6.2'!$C122,[1]S1!$A$336:$A$567,'[1]6.2'!Q$6)</f>
        <v>0</v>
      </c>
      <c r="R122" s="66">
        <f>SUMIFS([1]S1!$F$336:$F$567,[1]S1!$C$336:$C$567,'[1]6.2'!$C122,[1]S1!$A$336:$A$567,'[1]6.2'!R$6)</f>
        <v>0</v>
      </c>
      <c r="S122" s="66">
        <f>SUMIFS([1]S1!$F$336:$F$567,[1]S1!$C$336:$C$567,'[1]6.2'!$C122,[1]S1!$A$336:$A$567,'[1]6.2'!S$6)</f>
        <v>0</v>
      </c>
      <c r="T122" s="66">
        <f>SUMIFS([1]S1!$F$336:$F$567,[1]S1!$C$336:$C$567,'[1]6.2'!$C122,[1]S1!$A$336:$A$567,'[1]6.2'!T$6)</f>
        <v>0</v>
      </c>
      <c r="U122" s="64">
        <f>SUM(E122:T122)</f>
        <v>34505.24</v>
      </c>
      <c r="V122" s="22"/>
      <c r="AA122" s="66">
        <f>IFERROR((SUMIFS('[1]4'!$D$28:$D$138,'[1]4'!$C$28:$C$138,'[1]6.2'!C122))*1000,0)+IFERROR((SUMIFS('[1]4'!$D$186:$D$233,'[1]4'!$C$186:$C$233,'[1]6.2'!C122))*1000,0)</f>
        <v>34505.24</v>
      </c>
      <c r="AB122" s="66">
        <f t="shared" si="1"/>
        <v>0</v>
      </c>
    </row>
    <row r="123" spans="2:28" ht="12.75" x14ac:dyDescent="0.2">
      <c r="B123" s="10" t="s">
        <v>112</v>
      </c>
      <c r="C123" s="10" t="str">
        <f>[1]Pav.tvarkyklė!E65</f>
        <v xml:space="preserve">   Mokesčio už taršą sąnaudos</v>
      </c>
      <c r="D123" s="63">
        <v>63082</v>
      </c>
      <c r="E123" s="64">
        <f>IFERROR(SUMIFS('[1]4.Sąnaudos'!$L$4:$L$333,'[1]4.Sąnaudos'!$B$4:$B$333,'[1]6.2'!$D123),"")</f>
        <v>7801</v>
      </c>
      <c r="F123" s="65" t="s">
        <v>36</v>
      </c>
      <c r="G123" s="65" t="s">
        <v>36</v>
      </c>
      <c r="H123" s="66">
        <f>SUMIFS([1]S1!$F$336:$F$567,[1]S1!$C$336:$C$567,'[1]6.2'!$C123,[1]S1!$A$336:$A$567,'[1]6.2'!H$6)</f>
        <v>0</v>
      </c>
      <c r="I123" s="66">
        <f>SUMIFS([1]S1!$F$336:$F$567,[1]S1!$C$336:$C$567,'[1]6.2'!$C123,[1]S1!$A$336:$A$567,'[1]6.2'!I$6)</f>
        <v>0</v>
      </c>
      <c r="J123" s="66">
        <f>SUMIFS([1]S1!$F$336:$F$567,[1]S1!$C$336:$C$567,'[1]6.2'!$C123,[1]S1!$A$336:$A$567,'[1]6.2'!J$6)</f>
        <v>0</v>
      </c>
      <c r="K123" s="66">
        <f>SUMIFS([1]S1!$F$336:$F$567,[1]S1!$C$336:$C$567,'[1]6.2'!$C123,[1]S1!$A$336:$A$567,'[1]6.2'!K$6)</f>
        <v>0</v>
      </c>
      <c r="L123" s="66">
        <f>SUMIFS([1]S1!$F$336:$F$567,[1]S1!$C$336:$C$567,'[1]6.2'!$C123,[1]S1!$A$336:$A$567,'[1]6.2'!L$6)</f>
        <v>0</v>
      </c>
      <c r="M123" s="66">
        <f>SUMIFS([1]S1!$F$336:$F$567,[1]S1!$C$336:$C$567,'[1]6.2'!$C123,[1]S1!$A$336:$A$567,'[1]6.2'!M$6)</f>
        <v>0</v>
      </c>
      <c r="N123" s="66">
        <f>SUMIFS([1]S1!$F$336:$F$567,[1]S1!$C$336:$C$567,'[1]6.2'!$C123,[1]S1!$A$336:$A$567,'[1]6.2'!N$6)</f>
        <v>0</v>
      </c>
      <c r="O123" s="66">
        <f>SUMIFS([1]S1!$F$336:$F$567,[1]S1!$C$336:$C$567,'[1]6.2'!$C123,[1]S1!$A$336:$A$567,'[1]6.2'!O$6)</f>
        <v>0</v>
      </c>
      <c r="P123" s="66">
        <f>SUMIFS([1]S1!$F$336:$F$567,[1]S1!$C$336:$C$567,'[1]6.2'!$C123,[1]S1!$A$336:$A$567,'[1]6.2'!P$6)</f>
        <v>0</v>
      </c>
      <c r="Q123" s="66">
        <f>SUMIFS([1]S1!$F$336:$F$567,[1]S1!$C$336:$C$567,'[1]6.2'!$C123,[1]S1!$A$336:$A$567,'[1]6.2'!Q$6)</f>
        <v>0</v>
      </c>
      <c r="R123" s="66">
        <f>SUMIFS([1]S1!$F$336:$F$567,[1]S1!$C$336:$C$567,'[1]6.2'!$C123,[1]S1!$A$336:$A$567,'[1]6.2'!R$6)</f>
        <v>0</v>
      </c>
      <c r="S123" s="66">
        <f>SUMIFS([1]S1!$F$336:$F$567,[1]S1!$C$336:$C$567,'[1]6.2'!$C123,[1]S1!$A$336:$A$567,'[1]6.2'!S$6)</f>
        <v>0</v>
      </c>
      <c r="T123" s="66">
        <f>SUMIFS([1]S1!$F$336:$F$567,[1]S1!$C$336:$C$567,'[1]6.2'!$C123,[1]S1!$A$336:$A$567,'[1]6.2'!T$6)</f>
        <v>0</v>
      </c>
      <c r="U123" s="64">
        <f t="shared" si="2"/>
        <v>7801</v>
      </c>
      <c r="V123" s="22"/>
      <c r="AA123" s="66">
        <f>IFERROR((SUMIFS('[1]4'!$D$28:$D$138,'[1]4'!$C$28:$C$138,'[1]6.2'!C123))*1000,0)+IFERROR((SUMIFS('[1]4'!$D$186:$D$233,'[1]4'!$C$186:$C$233,'[1]6.2'!C123))*1000,0)</f>
        <v>7801</v>
      </c>
      <c r="AB123" s="66">
        <f t="shared" si="1"/>
        <v>0</v>
      </c>
    </row>
    <row r="124" spans="2:28" ht="12.75" x14ac:dyDescent="0.2">
      <c r="B124" s="110" t="s">
        <v>113</v>
      </c>
      <c r="C124" s="110" t="str">
        <f>[1]Pav.tvarkyklė!E66</f>
        <v xml:space="preserve">   Nekilnojamojo turto mokesčio sąnaudos</v>
      </c>
      <c r="D124" s="63">
        <v>63080</v>
      </c>
      <c r="E124" s="64">
        <f>IFERROR(SUMIFS('[1]4.Sąnaudos'!$L$4:$L$333,'[1]4.Sąnaudos'!$B$4:$B$333,'[1]6.2'!$D124),"")</f>
        <v>336</v>
      </c>
      <c r="F124" s="65" t="s">
        <v>36</v>
      </c>
      <c r="G124" s="65" t="s">
        <v>36</v>
      </c>
      <c r="H124" s="66">
        <f>SUMIFS([1]S1!$F$336:$F$567,[1]S1!$C$336:$C$567,'[1]6.2'!$C124,[1]S1!$A$336:$A$567,'[1]6.2'!H$6)</f>
        <v>0</v>
      </c>
      <c r="I124" s="66">
        <f>SUMIFS([1]S1!$F$336:$F$567,[1]S1!$C$336:$C$567,'[1]6.2'!$C124,[1]S1!$A$336:$A$567,'[1]6.2'!I$6)</f>
        <v>0</v>
      </c>
      <c r="J124" s="66">
        <f>SUMIFS([1]S1!$F$336:$F$567,[1]S1!$C$336:$C$567,'[1]6.2'!$C124,[1]S1!$A$336:$A$567,'[1]6.2'!J$6)</f>
        <v>0</v>
      </c>
      <c r="K124" s="66">
        <f>SUMIFS([1]S1!$F$336:$F$567,[1]S1!$C$336:$C$567,'[1]6.2'!$C124,[1]S1!$A$336:$A$567,'[1]6.2'!K$6)</f>
        <v>0</v>
      </c>
      <c r="L124" s="66">
        <f>SUMIFS([1]S1!$F$336:$F$567,[1]S1!$C$336:$C$567,'[1]6.2'!$C124,[1]S1!$A$336:$A$567,'[1]6.2'!L$6)</f>
        <v>0</v>
      </c>
      <c r="M124" s="66">
        <f>SUMIFS([1]S1!$F$336:$F$567,[1]S1!$C$336:$C$567,'[1]6.2'!$C124,[1]S1!$A$336:$A$567,'[1]6.2'!M$6)</f>
        <v>0</v>
      </c>
      <c r="N124" s="66">
        <f>SUMIFS([1]S1!$F$336:$F$567,[1]S1!$C$336:$C$567,'[1]6.2'!$C124,[1]S1!$A$336:$A$567,'[1]6.2'!N$6)</f>
        <v>0</v>
      </c>
      <c r="O124" s="66">
        <f>SUMIFS([1]S1!$F$336:$F$567,[1]S1!$C$336:$C$567,'[1]6.2'!$C124,[1]S1!$A$336:$A$567,'[1]6.2'!O$6)</f>
        <v>0</v>
      </c>
      <c r="P124" s="66">
        <f>SUMIFS([1]S1!$F$336:$F$567,[1]S1!$C$336:$C$567,'[1]6.2'!$C124,[1]S1!$A$336:$A$567,'[1]6.2'!P$6)</f>
        <v>0</v>
      </c>
      <c r="Q124" s="66">
        <f>SUMIFS([1]S1!$F$336:$F$567,[1]S1!$C$336:$C$567,'[1]6.2'!$C124,[1]S1!$A$336:$A$567,'[1]6.2'!Q$6)</f>
        <v>0</v>
      </c>
      <c r="R124" s="66">
        <f>SUMIFS([1]S1!$F$336:$F$567,[1]S1!$C$336:$C$567,'[1]6.2'!$C124,[1]S1!$A$336:$A$567,'[1]6.2'!R$6)</f>
        <v>0</v>
      </c>
      <c r="S124" s="66">
        <f>SUMIFS([1]S1!$F$336:$F$567,[1]S1!$C$336:$C$567,'[1]6.2'!$C124,[1]S1!$A$336:$A$567,'[1]6.2'!S$6)</f>
        <v>0</v>
      </c>
      <c r="T124" s="66">
        <f>SUMIFS([1]S1!$F$336:$F$567,[1]S1!$C$336:$C$567,'[1]6.2'!$C124,[1]S1!$A$336:$A$567,'[1]6.2'!T$6)</f>
        <v>0</v>
      </c>
      <c r="U124" s="101">
        <f t="shared" si="2"/>
        <v>336</v>
      </c>
      <c r="V124" s="22"/>
      <c r="AA124" s="66">
        <f>IFERROR((SUMIFS('[1]4'!$D$28:$D$138,'[1]4'!$C$28:$C$138,'[1]6.2'!C124))*1000,0)+IFERROR((SUMIFS('[1]4'!$D$186:$D$233,'[1]4'!$C$186:$C$233,'[1]6.2'!C124))*1000,0)</f>
        <v>336</v>
      </c>
      <c r="AB124" s="66">
        <f t="shared" si="1"/>
        <v>0</v>
      </c>
    </row>
    <row r="125" spans="2:28" ht="12.75" x14ac:dyDescent="0.2">
      <c r="B125" s="110" t="s">
        <v>114</v>
      </c>
      <c r="C125" s="110" t="str">
        <f>[1]Pav.tvarkyklė!E67</f>
        <v xml:space="preserve">   Žemės nuomos mokesčio sąnaudos</v>
      </c>
      <c r="D125" s="63">
        <v>630835</v>
      </c>
      <c r="E125" s="64">
        <f>IFERROR(SUMIFS('[1]4.Sąnaudos'!$L$4:$L$333,'[1]4.Sąnaudos'!$B$4:$B$333,'[1]6.2'!$D125),"")</f>
        <v>190.46</v>
      </c>
      <c r="F125" s="65" t="s">
        <v>36</v>
      </c>
      <c r="G125" s="65" t="s">
        <v>36</v>
      </c>
      <c r="H125" s="66">
        <f>SUMIFS([1]S1!$F$336:$F$567,[1]S1!$C$336:$C$567,'[1]6.2'!$C125,[1]S1!$A$336:$A$567,'[1]6.2'!H$6)</f>
        <v>0</v>
      </c>
      <c r="I125" s="66">
        <f>SUMIFS([1]S1!$F$336:$F$567,[1]S1!$C$336:$C$567,'[1]6.2'!$C125,[1]S1!$A$336:$A$567,'[1]6.2'!I$6)</f>
        <v>0</v>
      </c>
      <c r="J125" s="66">
        <f>SUMIFS([1]S1!$F$336:$F$567,[1]S1!$C$336:$C$567,'[1]6.2'!$C125,[1]S1!$A$336:$A$567,'[1]6.2'!J$6)</f>
        <v>0</v>
      </c>
      <c r="K125" s="66">
        <f>SUMIFS([1]S1!$F$336:$F$567,[1]S1!$C$336:$C$567,'[1]6.2'!$C125,[1]S1!$A$336:$A$567,'[1]6.2'!K$6)</f>
        <v>0</v>
      </c>
      <c r="L125" s="66">
        <f>SUMIFS([1]S1!$F$336:$F$567,[1]S1!$C$336:$C$567,'[1]6.2'!$C125,[1]S1!$A$336:$A$567,'[1]6.2'!L$6)</f>
        <v>0</v>
      </c>
      <c r="M125" s="66">
        <f>SUMIFS([1]S1!$F$336:$F$567,[1]S1!$C$336:$C$567,'[1]6.2'!$C125,[1]S1!$A$336:$A$567,'[1]6.2'!M$6)</f>
        <v>0</v>
      </c>
      <c r="N125" s="66">
        <f>SUMIFS([1]S1!$F$336:$F$567,[1]S1!$C$336:$C$567,'[1]6.2'!$C125,[1]S1!$A$336:$A$567,'[1]6.2'!N$6)</f>
        <v>0</v>
      </c>
      <c r="O125" s="66">
        <f>SUMIFS([1]S1!$F$336:$F$567,[1]S1!$C$336:$C$567,'[1]6.2'!$C125,[1]S1!$A$336:$A$567,'[1]6.2'!O$6)</f>
        <v>0</v>
      </c>
      <c r="P125" s="66">
        <f>SUMIFS([1]S1!$F$336:$F$567,[1]S1!$C$336:$C$567,'[1]6.2'!$C125,[1]S1!$A$336:$A$567,'[1]6.2'!P$6)</f>
        <v>0</v>
      </c>
      <c r="Q125" s="66">
        <f>SUMIFS([1]S1!$F$336:$F$567,[1]S1!$C$336:$C$567,'[1]6.2'!$C125,[1]S1!$A$336:$A$567,'[1]6.2'!Q$6)</f>
        <v>0</v>
      </c>
      <c r="R125" s="66">
        <f>SUMIFS([1]S1!$F$336:$F$567,[1]S1!$C$336:$C$567,'[1]6.2'!$C125,[1]S1!$A$336:$A$567,'[1]6.2'!R$6)</f>
        <v>0</v>
      </c>
      <c r="S125" s="66">
        <f>SUMIFS([1]S1!$F$336:$F$567,[1]S1!$C$336:$C$567,'[1]6.2'!$C125,[1]S1!$A$336:$A$567,'[1]6.2'!S$6)</f>
        <v>0</v>
      </c>
      <c r="T125" s="66">
        <f>SUMIFS([1]S1!$F$336:$F$567,[1]S1!$C$336:$C$567,'[1]6.2'!$C125,[1]S1!$A$336:$A$567,'[1]6.2'!T$6)</f>
        <v>0</v>
      </c>
      <c r="U125" s="101">
        <f t="shared" si="2"/>
        <v>190.46</v>
      </c>
      <c r="V125" s="22"/>
      <c r="AA125" s="66">
        <f>IFERROR((SUMIFS('[1]4'!$D$28:$D$138,'[1]4'!$C$28:$C$138,'[1]6.2'!C125))*1000,0)+IFERROR((SUMIFS('[1]4'!$D$186:$D$233,'[1]4'!$C$186:$C$233,'[1]6.2'!C125))*1000,0)</f>
        <v>190.46</v>
      </c>
      <c r="AB125" s="66">
        <f t="shared" si="1"/>
        <v>0</v>
      </c>
    </row>
    <row r="126" spans="2:28" ht="12.75" x14ac:dyDescent="0.2">
      <c r="B126" s="76" t="s">
        <v>115</v>
      </c>
      <c r="C126" s="76" t="str">
        <f>[1]Pav.tvarkyklė!E68</f>
        <v xml:space="preserve">   Kitų mokesčių sąnaudos</v>
      </c>
      <c r="D126" s="97">
        <v>630811</v>
      </c>
      <c r="E126" s="64">
        <f>IFERROR(SUMIFS('[1]4.Sąnaudos'!$L$4:$L$333,'[1]4.Sąnaudos'!$B$4:$B$333,'[1]6.2'!$D126),"")</f>
        <v>12.84</v>
      </c>
      <c r="F126" s="79" t="s">
        <v>36</v>
      </c>
      <c r="G126" s="79" t="s">
        <v>36</v>
      </c>
      <c r="H126" s="80">
        <f>SUMIFS([1]S1!$F$336:$F$567,[1]S1!$C$336:$C$567,'[1]6.2'!$C126,[1]S1!$A$336:$A$567,'[1]6.2'!H$6)</f>
        <v>0</v>
      </c>
      <c r="I126" s="80">
        <f>SUMIFS([1]S1!$F$336:$F$567,[1]S1!$C$336:$C$567,'[1]6.2'!$C126,[1]S1!$A$336:$A$567,'[1]6.2'!I$6)</f>
        <v>1.8474111129762605E-13</v>
      </c>
      <c r="J126" s="80">
        <f>SUMIFS([1]S1!$F$336:$F$567,[1]S1!$C$336:$C$567,'[1]6.2'!$C126,[1]S1!$A$336:$A$567,'[1]6.2'!J$6)</f>
        <v>0</v>
      </c>
      <c r="K126" s="80">
        <f>SUMIFS([1]S1!$F$336:$F$567,[1]S1!$C$336:$C$567,'[1]6.2'!$C126,[1]S1!$A$336:$A$567,'[1]6.2'!K$6)</f>
        <v>0</v>
      </c>
      <c r="L126" s="80">
        <f>SUMIFS([1]S1!$F$336:$F$567,[1]S1!$C$336:$C$567,'[1]6.2'!$C126,[1]S1!$A$336:$A$567,'[1]6.2'!L$6)</f>
        <v>0</v>
      </c>
      <c r="M126" s="80">
        <f>SUMIFS([1]S1!$F$336:$F$567,[1]S1!$C$336:$C$567,'[1]6.2'!$C126,[1]S1!$A$336:$A$567,'[1]6.2'!M$6)</f>
        <v>0</v>
      </c>
      <c r="N126" s="80">
        <f>SUMIFS([1]S1!$F$336:$F$567,[1]S1!$C$336:$C$567,'[1]6.2'!$C126,[1]S1!$A$336:$A$567,'[1]6.2'!N$6)</f>
        <v>0</v>
      </c>
      <c r="O126" s="80">
        <f>SUMIFS([1]S1!$F$336:$F$567,[1]S1!$C$336:$C$567,'[1]6.2'!$C126,[1]S1!$A$336:$A$567,'[1]6.2'!O$6)</f>
        <v>0</v>
      </c>
      <c r="P126" s="80">
        <f>SUMIFS([1]S1!$F$336:$F$567,[1]S1!$C$336:$C$567,'[1]6.2'!$C126,[1]S1!$A$336:$A$567,'[1]6.2'!P$6)</f>
        <v>0</v>
      </c>
      <c r="Q126" s="80">
        <f>SUMIFS([1]S1!$F$336:$F$567,[1]S1!$C$336:$C$567,'[1]6.2'!$C126,[1]S1!$A$336:$A$567,'[1]6.2'!Q$6)</f>
        <v>0</v>
      </c>
      <c r="R126" s="80">
        <f>SUMIFS([1]S1!$F$336:$F$567,[1]S1!$C$336:$C$567,'[1]6.2'!$C126,[1]S1!$A$336:$A$567,'[1]6.2'!R$6)</f>
        <v>0</v>
      </c>
      <c r="S126" s="80">
        <f>SUMIFS([1]S1!$F$336:$F$567,[1]S1!$C$336:$C$567,'[1]6.2'!$C126,[1]S1!$A$336:$A$567,'[1]6.2'!S$6)</f>
        <v>0</v>
      </c>
      <c r="T126" s="80">
        <f>SUMIFS([1]S1!$F$336:$F$567,[1]S1!$C$336:$C$567,'[1]6.2'!$C126,[1]S1!$A$336:$A$567,'[1]6.2'!T$6)</f>
        <v>0</v>
      </c>
      <c r="U126" s="81">
        <f>SUM(E126:T129)</f>
        <v>1484.42</v>
      </c>
      <c r="V126" s="22"/>
      <c r="AA126" s="80">
        <f>IFERROR((SUMIFS('[1]4'!$D$28:$D$138,'[1]4'!$C$28:$C$138,'[1]6.2'!C126))*1000,0)+IFERROR((SUMIFS('[1]4'!$D$186:$D$233,'[1]4'!$C$186:$C$233,'[1]6.2'!C126))*1000,0)</f>
        <v>1484.42</v>
      </c>
      <c r="AB126" s="80">
        <f t="shared" si="1"/>
        <v>0</v>
      </c>
    </row>
    <row r="127" spans="2:28" ht="12.75" x14ac:dyDescent="0.2">
      <c r="B127" s="82"/>
      <c r="C127" s="82"/>
      <c r="D127" s="97">
        <v>630831</v>
      </c>
      <c r="E127" s="64">
        <f>IFERROR(SUMIFS('[1]4.Sąnaudos'!$L$4:$L$333,'[1]4.Sąnaudos'!$B$4:$B$333,'[1]6.2'!$D127),"")</f>
        <v>0</v>
      </c>
      <c r="F127" s="84"/>
      <c r="G127" s="84" t="s">
        <v>36</v>
      </c>
      <c r="H127" s="85"/>
      <c r="I127" s="85"/>
      <c r="J127" s="85"/>
      <c r="K127" s="85"/>
      <c r="L127" s="85"/>
      <c r="M127" s="85"/>
      <c r="N127" s="85"/>
      <c r="O127" s="85"/>
      <c r="P127" s="85"/>
      <c r="Q127" s="85"/>
      <c r="R127" s="85"/>
      <c r="S127" s="85"/>
      <c r="T127" s="85"/>
      <c r="U127" s="86"/>
      <c r="V127" s="22"/>
      <c r="AA127" s="85"/>
      <c r="AB127" s="85"/>
    </row>
    <row r="128" spans="2:28" ht="12.75" x14ac:dyDescent="0.2">
      <c r="B128" s="82"/>
      <c r="C128" s="82"/>
      <c r="D128" s="97">
        <v>630832</v>
      </c>
      <c r="E128" s="64">
        <f>IFERROR(SUMIFS('[1]4.Sąnaudos'!$L$4:$L$333,'[1]4.Sąnaudos'!$B$4:$B$333,'[1]6.2'!$D128),"")</f>
        <v>0</v>
      </c>
      <c r="F128" s="84"/>
      <c r="G128" s="84" t="s">
        <v>36</v>
      </c>
      <c r="H128" s="85"/>
      <c r="I128" s="85"/>
      <c r="J128" s="85"/>
      <c r="K128" s="85"/>
      <c r="L128" s="85"/>
      <c r="M128" s="85"/>
      <c r="N128" s="85"/>
      <c r="O128" s="85"/>
      <c r="P128" s="85"/>
      <c r="Q128" s="85"/>
      <c r="R128" s="85"/>
      <c r="S128" s="85"/>
      <c r="T128" s="85"/>
      <c r="U128" s="86"/>
      <c r="V128" s="22"/>
      <c r="AA128" s="85"/>
      <c r="AB128" s="85"/>
    </row>
    <row r="129" spans="2:28" ht="12.75" x14ac:dyDescent="0.2">
      <c r="B129" s="82"/>
      <c r="C129" s="82"/>
      <c r="D129" s="97">
        <v>630833</v>
      </c>
      <c r="E129" s="64">
        <f>IFERROR(SUMIFS('[1]4.Sąnaudos'!$L$4:$L$333,'[1]4.Sąnaudos'!$B$4:$B$333,'[1]6.2'!$D129),"")</f>
        <v>1471.58</v>
      </c>
      <c r="F129" s="89"/>
      <c r="G129" s="89" t="s">
        <v>36</v>
      </c>
      <c r="H129" s="90"/>
      <c r="I129" s="90"/>
      <c r="J129" s="90"/>
      <c r="K129" s="90"/>
      <c r="L129" s="90"/>
      <c r="M129" s="90"/>
      <c r="N129" s="90"/>
      <c r="O129" s="90"/>
      <c r="P129" s="90"/>
      <c r="Q129" s="90"/>
      <c r="R129" s="90"/>
      <c r="S129" s="90"/>
      <c r="T129" s="90"/>
      <c r="U129" s="91"/>
      <c r="V129" s="22"/>
      <c r="AA129" s="90"/>
      <c r="AB129" s="90"/>
    </row>
    <row r="130" spans="2:28" ht="12.75" x14ac:dyDescent="0.2">
      <c r="B130" s="68" t="s">
        <v>116</v>
      </c>
      <c r="C130" s="68" t="s">
        <v>117</v>
      </c>
      <c r="D130" s="109"/>
      <c r="E130" s="70"/>
      <c r="F130" s="71"/>
      <c r="G130" s="71"/>
      <c r="H130" s="72"/>
      <c r="I130" s="72"/>
      <c r="J130" s="72"/>
      <c r="K130" s="72"/>
      <c r="L130" s="72"/>
      <c r="M130" s="72"/>
      <c r="N130" s="72"/>
      <c r="O130" s="72"/>
      <c r="P130" s="72"/>
      <c r="Q130" s="72"/>
      <c r="R130" s="72"/>
      <c r="S130" s="72"/>
      <c r="T130" s="72"/>
      <c r="U130" s="72"/>
      <c r="V130" s="22"/>
      <c r="AA130" s="72"/>
      <c r="AB130" s="72"/>
    </row>
    <row r="131" spans="2:28" ht="12.75" x14ac:dyDescent="0.2">
      <c r="B131" s="110" t="s">
        <v>118</v>
      </c>
      <c r="C131" s="110" t="str">
        <f>[1]Pav.tvarkyklė!E40</f>
        <v xml:space="preserve">   Banko paslaugų (komisinių) sąnaudos			</v>
      </c>
      <c r="D131" s="63">
        <v>63028</v>
      </c>
      <c r="E131" s="64">
        <f>IFERROR(SUMIFS('[1]4.Sąnaudos'!$L$4:$L$333,'[1]4.Sąnaudos'!$B$4:$B$333,'[1]6.2'!$D131),"")</f>
        <v>807.72</v>
      </c>
      <c r="F131" s="65" t="s">
        <v>36</v>
      </c>
      <c r="G131" s="65" t="s">
        <v>36</v>
      </c>
      <c r="H131" s="92">
        <f>SUMIFS([1]S1!$F$336:$F$567,[1]S1!$C$336:$C$567,'[1]6.2'!$C131,[1]S1!$A$336:$A$567,'[1]6.2'!H$6)</f>
        <v>0</v>
      </c>
      <c r="I131" s="92">
        <f>SUMIFS([1]S1!$F$336:$F$567,[1]S1!$C$336:$C$567,'[1]6.2'!$C131,[1]S1!$A$336:$A$567,'[1]6.2'!I$6)</f>
        <v>0</v>
      </c>
      <c r="J131" s="92">
        <f>SUMIFS([1]S1!$F$336:$F$567,[1]S1!$C$336:$C$567,'[1]6.2'!$C131,[1]S1!$A$336:$A$567,'[1]6.2'!J$6)</f>
        <v>0</v>
      </c>
      <c r="K131" s="92">
        <f>SUMIFS([1]S1!$F$336:$F$567,[1]S1!$C$336:$C$567,'[1]6.2'!$C131,[1]S1!$A$336:$A$567,'[1]6.2'!K$6)</f>
        <v>0</v>
      </c>
      <c r="L131" s="92">
        <f>SUMIFS([1]S1!$F$336:$F$567,[1]S1!$C$336:$C$567,'[1]6.2'!$C131,[1]S1!$A$336:$A$567,'[1]6.2'!L$6)</f>
        <v>0</v>
      </c>
      <c r="M131" s="92">
        <f>SUMIFS([1]S1!$F$336:$F$567,[1]S1!$C$336:$C$567,'[1]6.2'!$C131,[1]S1!$A$336:$A$567,'[1]6.2'!M$6)</f>
        <v>0</v>
      </c>
      <c r="N131" s="92">
        <f>SUMIFS([1]S1!$F$336:$F$567,[1]S1!$C$336:$C$567,'[1]6.2'!$C131,[1]S1!$A$336:$A$567,'[1]6.2'!N$6)</f>
        <v>0</v>
      </c>
      <c r="O131" s="92">
        <f>SUMIFS([1]S1!$F$336:$F$567,[1]S1!$C$336:$C$567,'[1]6.2'!$C131,[1]S1!$A$336:$A$567,'[1]6.2'!O$6)</f>
        <v>0</v>
      </c>
      <c r="P131" s="92">
        <f>SUMIFS([1]S1!$F$336:$F$567,[1]S1!$C$336:$C$567,'[1]6.2'!$C131,[1]S1!$A$336:$A$567,'[1]6.2'!P$6)</f>
        <v>0</v>
      </c>
      <c r="Q131" s="92">
        <f>SUMIFS([1]S1!$F$336:$F$567,[1]S1!$C$336:$C$567,'[1]6.2'!$C131,[1]S1!$A$336:$A$567,'[1]6.2'!Q$6)</f>
        <v>0</v>
      </c>
      <c r="R131" s="92">
        <f>SUMIFS([1]S1!$F$336:$F$567,[1]S1!$C$336:$C$567,'[1]6.2'!$C131,[1]S1!$A$336:$A$567,'[1]6.2'!R$6)</f>
        <v>0</v>
      </c>
      <c r="S131" s="92">
        <f>SUMIFS([1]S1!$F$336:$F$567,[1]S1!$C$336:$C$567,'[1]6.2'!$C131,[1]S1!$A$336:$A$567,'[1]6.2'!S$6)</f>
        <v>0</v>
      </c>
      <c r="T131" s="92">
        <f>SUMIFS([1]S1!$F$336:$F$567,[1]S1!$C$336:$C$567,'[1]6.2'!$C131,[1]S1!$A$336:$A$567,'[1]6.2'!T$6)</f>
        <v>0</v>
      </c>
      <c r="U131" s="101">
        <f>SUM(E131:T131)</f>
        <v>807.72</v>
      </c>
      <c r="V131" s="22"/>
      <c r="AA131" s="92">
        <f>IFERROR((SUMIFS('[1]4'!$D$28:$D$138,'[1]4'!$C$28:$C$138,'[1]6.2'!C131))*1000,0)+IFERROR((SUMIFS('[1]4'!$D$186:$D$233,'[1]4'!$C$186:$C$233,'[1]6.2'!C131))*1000,0)</f>
        <v>807.72</v>
      </c>
      <c r="AB131" s="92">
        <f t="shared" si="1"/>
        <v>0</v>
      </c>
    </row>
    <row r="132" spans="2:28" ht="12.75" x14ac:dyDescent="0.2">
      <c r="B132" s="10" t="s">
        <v>119</v>
      </c>
      <c r="C132" s="10" t="str">
        <f>[1]Pav.tvarkyklė!E63</f>
        <v xml:space="preserve">   Kitos finansinės sąnaudos</v>
      </c>
      <c r="D132" s="63"/>
      <c r="E132" s="64">
        <f>IFERROR(SUMIFS('[1]4.Sąnaudos'!$L$4:$L$333,'[1]4.Sąnaudos'!$B$4:$B$333,'[1]6.2'!$D132),"")</f>
        <v>0</v>
      </c>
      <c r="F132" s="65" t="s">
        <v>36</v>
      </c>
      <c r="G132" s="65" t="s">
        <v>36</v>
      </c>
      <c r="H132" s="66">
        <f>SUMIFS([1]S1!$F$336:$F$567,[1]S1!$C$336:$C$567,'[1]6.2'!$C132,[1]S1!$A$336:$A$567,'[1]6.2'!H$6)</f>
        <v>0</v>
      </c>
      <c r="I132" s="66">
        <f>SUMIFS([1]S1!$F$336:$F$567,[1]S1!$C$336:$C$567,'[1]6.2'!$C132,[1]S1!$A$336:$A$567,'[1]6.2'!I$6)</f>
        <v>0</v>
      </c>
      <c r="J132" s="66">
        <f>SUMIFS([1]S1!$F$336:$F$567,[1]S1!$C$336:$C$567,'[1]6.2'!$C132,[1]S1!$A$336:$A$567,'[1]6.2'!J$6)</f>
        <v>0</v>
      </c>
      <c r="K132" s="66">
        <f>SUMIFS([1]S1!$F$336:$F$567,[1]S1!$C$336:$C$567,'[1]6.2'!$C132,[1]S1!$A$336:$A$567,'[1]6.2'!K$6)</f>
        <v>0</v>
      </c>
      <c r="L132" s="66">
        <f>SUMIFS([1]S1!$F$336:$F$567,[1]S1!$C$336:$C$567,'[1]6.2'!$C132,[1]S1!$A$336:$A$567,'[1]6.2'!L$6)</f>
        <v>0</v>
      </c>
      <c r="M132" s="66">
        <f>SUMIFS([1]S1!$F$336:$F$567,[1]S1!$C$336:$C$567,'[1]6.2'!$C132,[1]S1!$A$336:$A$567,'[1]6.2'!M$6)</f>
        <v>0</v>
      </c>
      <c r="N132" s="66">
        <f>SUMIFS([1]S1!$F$336:$F$567,[1]S1!$C$336:$C$567,'[1]6.2'!$C132,[1]S1!$A$336:$A$567,'[1]6.2'!N$6)</f>
        <v>0</v>
      </c>
      <c r="O132" s="66">
        <f>SUMIFS([1]S1!$F$336:$F$567,[1]S1!$C$336:$C$567,'[1]6.2'!$C132,[1]S1!$A$336:$A$567,'[1]6.2'!O$6)</f>
        <v>0</v>
      </c>
      <c r="P132" s="66">
        <f>SUMIFS([1]S1!$F$336:$F$567,[1]S1!$C$336:$C$567,'[1]6.2'!$C132,[1]S1!$A$336:$A$567,'[1]6.2'!P$6)</f>
        <v>0</v>
      </c>
      <c r="Q132" s="66">
        <f>SUMIFS([1]S1!$F$336:$F$567,[1]S1!$C$336:$C$567,'[1]6.2'!$C132,[1]S1!$A$336:$A$567,'[1]6.2'!Q$6)</f>
        <v>0</v>
      </c>
      <c r="R132" s="66">
        <f>SUMIFS([1]S1!$F$336:$F$567,[1]S1!$C$336:$C$567,'[1]6.2'!$C132,[1]S1!$A$336:$A$567,'[1]6.2'!R$6)</f>
        <v>0</v>
      </c>
      <c r="S132" s="66">
        <f>SUMIFS([1]S1!$F$336:$F$567,[1]S1!$C$336:$C$567,'[1]6.2'!$C132,[1]S1!$A$336:$A$567,'[1]6.2'!S$6)</f>
        <v>0</v>
      </c>
      <c r="T132" s="66">
        <f>SUMIFS([1]S1!$F$336:$F$567,[1]S1!$C$336:$C$567,'[1]6.2'!$C132,[1]S1!$A$336:$A$567,'[1]6.2'!T$6)</f>
        <v>0</v>
      </c>
      <c r="U132" s="64">
        <f t="shared" si="2"/>
        <v>0</v>
      </c>
      <c r="V132" s="22"/>
      <c r="AA132" s="66">
        <f>IFERROR((SUMIFS('[1]4'!$D$28:$D$138,'[1]4'!$C$28:$C$138,'[1]6.2'!C132))*1000,0)+IFERROR((SUMIFS('[1]4'!$D$186:$D$233,'[1]4'!$C$186:$C$233,'[1]6.2'!C132))*1000,0)</f>
        <v>0</v>
      </c>
      <c r="AB132" s="66">
        <f t="shared" si="1"/>
        <v>0</v>
      </c>
    </row>
    <row r="133" spans="2:28" ht="12.75" x14ac:dyDescent="0.2">
      <c r="B133" s="68" t="s">
        <v>120</v>
      </c>
      <c r="C133" s="68" t="s">
        <v>121</v>
      </c>
      <c r="D133" s="109"/>
      <c r="E133" s="111"/>
      <c r="F133" s="71"/>
      <c r="G133" s="71"/>
      <c r="H133" s="72"/>
      <c r="I133" s="72"/>
      <c r="J133" s="72"/>
      <c r="K133" s="72"/>
      <c r="L133" s="72"/>
      <c r="M133" s="72"/>
      <c r="N133" s="72"/>
      <c r="O133" s="72"/>
      <c r="P133" s="72"/>
      <c r="Q133" s="72"/>
      <c r="R133" s="72"/>
      <c r="S133" s="72"/>
      <c r="T133" s="72"/>
      <c r="U133" s="73">
        <f t="shared" si="2"/>
        <v>0</v>
      </c>
      <c r="V133" s="22"/>
      <c r="AA133" s="72"/>
      <c r="AB133" s="72"/>
    </row>
    <row r="134" spans="2:28" ht="12.75" x14ac:dyDescent="0.2">
      <c r="B134" s="10" t="s">
        <v>122</v>
      </c>
      <c r="C134" s="10" t="str">
        <f>[1]Pav.tvarkyklė!E42</f>
        <v xml:space="preserve">   Teisinių paslaugų pirkimo sąnaudos</v>
      </c>
      <c r="D134" s="63"/>
      <c r="E134" s="64">
        <f>IFERROR(SUMIFS('[1]4.Sąnaudos'!$L$4:$L$333,'[1]4.Sąnaudos'!$B$4:$B$333,'[1]6.2'!$D134),"")</f>
        <v>0</v>
      </c>
      <c r="F134" s="65" t="s">
        <v>36</v>
      </c>
      <c r="G134" s="65" t="s">
        <v>36</v>
      </c>
      <c r="H134" s="66">
        <f>SUMIFS([1]S1!$F$336:$F$567,[1]S1!$C$336:$C$567,'[1]6.2'!$C134,[1]S1!$A$336:$A$567,'[1]6.2'!H$6)</f>
        <v>0</v>
      </c>
      <c r="I134" s="66">
        <f>SUMIFS([1]S1!$F$336:$F$567,[1]S1!$C$336:$C$567,'[1]6.2'!$C134,[1]S1!$A$336:$A$567,'[1]6.2'!I$6)</f>
        <v>0</v>
      </c>
      <c r="J134" s="66">
        <f>SUMIFS([1]S1!$F$336:$F$567,[1]S1!$C$336:$C$567,'[1]6.2'!$C134,[1]S1!$A$336:$A$567,'[1]6.2'!J$6)</f>
        <v>0</v>
      </c>
      <c r="K134" s="66">
        <f>SUMIFS([1]S1!$F$336:$F$567,[1]S1!$C$336:$C$567,'[1]6.2'!$C134,[1]S1!$A$336:$A$567,'[1]6.2'!K$6)</f>
        <v>0</v>
      </c>
      <c r="L134" s="66">
        <f>SUMIFS([1]S1!$F$336:$F$567,[1]S1!$C$336:$C$567,'[1]6.2'!$C134,[1]S1!$A$336:$A$567,'[1]6.2'!L$6)</f>
        <v>0</v>
      </c>
      <c r="M134" s="66">
        <f>SUMIFS([1]S1!$F$336:$F$567,[1]S1!$C$336:$C$567,'[1]6.2'!$C134,[1]S1!$A$336:$A$567,'[1]6.2'!M$6)</f>
        <v>0</v>
      </c>
      <c r="N134" s="66">
        <f>SUMIFS([1]S1!$F$336:$F$567,[1]S1!$C$336:$C$567,'[1]6.2'!$C134,[1]S1!$A$336:$A$567,'[1]6.2'!N$6)</f>
        <v>0</v>
      </c>
      <c r="O134" s="66">
        <f>SUMIFS([1]S1!$F$336:$F$567,[1]S1!$C$336:$C$567,'[1]6.2'!$C134,[1]S1!$A$336:$A$567,'[1]6.2'!O$6)</f>
        <v>0</v>
      </c>
      <c r="P134" s="66">
        <f>SUMIFS([1]S1!$F$336:$F$567,[1]S1!$C$336:$C$567,'[1]6.2'!$C134,[1]S1!$A$336:$A$567,'[1]6.2'!P$6)</f>
        <v>0</v>
      </c>
      <c r="Q134" s="66">
        <f>SUMIFS([1]S1!$F$336:$F$567,[1]S1!$C$336:$C$567,'[1]6.2'!$C134,[1]S1!$A$336:$A$567,'[1]6.2'!Q$6)</f>
        <v>0</v>
      </c>
      <c r="R134" s="66">
        <f>SUMIFS([1]S1!$F$336:$F$567,[1]S1!$C$336:$C$567,'[1]6.2'!$C134,[1]S1!$A$336:$A$567,'[1]6.2'!R$6)</f>
        <v>0</v>
      </c>
      <c r="S134" s="66">
        <f>SUMIFS([1]S1!$F$336:$F$567,[1]S1!$C$336:$C$567,'[1]6.2'!$C134,[1]S1!$A$336:$A$567,'[1]6.2'!S$6)</f>
        <v>0</v>
      </c>
      <c r="T134" s="66">
        <f>SUMIFS([1]S1!$F$336:$F$567,[1]S1!$C$336:$C$567,'[1]6.2'!$C134,[1]S1!$A$336:$A$567,'[1]6.2'!T$6)</f>
        <v>0</v>
      </c>
      <c r="U134" s="64">
        <f t="shared" si="2"/>
        <v>0</v>
      </c>
      <c r="V134" s="22"/>
      <c r="AA134" s="66">
        <f>IFERROR((SUMIFS('[1]4'!$D$28:$D$138,'[1]4'!$C$28:$C$138,'[1]6.2'!C134))*1000,0)+IFERROR((SUMIFS('[1]4'!$D$186:$D$233,'[1]4'!$C$186:$C$233,'[1]6.2'!C134))*1000,0)</f>
        <v>0</v>
      </c>
      <c r="AB134" s="66">
        <f t="shared" si="1"/>
        <v>0</v>
      </c>
    </row>
    <row r="135" spans="2:28" ht="12.75" x14ac:dyDescent="0.2">
      <c r="B135" s="99" t="s">
        <v>123</v>
      </c>
      <c r="C135" s="10" t="str">
        <f>[1]Pav.tvarkyklė!E59</f>
        <v xml:space="preserve">   Žyminio mokesčio sąnaudos			</v>
      </c>
      <c r="D135" s="63">
        <v>630834</v>
      </c>
      <c r="E135" s="64">
        <f>IFERROR(SUMIFS('[1]4.Sąnaudos'!$L$4:$L$333,'[1]4.Sąnaudos'!$B$4:$B$333,'[1]6.2'!$D135),"")</f>
        <v>1305.3599999999999</v>
      </c>
      <c r="F135" s="65" t="s">
        <v>36</v>
      </c>
      <c r="G135" s="65" t="s">
        <v>36</v>
      </c>
      <c r="H135" s="66">
        <f>SUMIFS([1]S1!$F$336:$F$567,[1]S1!$C$336:$C$567,'[1]6.2'!$C135,[1]S1!$A$336:$A$567,'[1]6.2'!H$6)</f>
        <v>0</v>
      </c>
      <c r="I135" s="66">
        <f>SUMIFS([1]S1!$F$336:$F$567,[1]S1!$C$336:$C$567,'[1]6.2'!$C135,[1]S1!$A$336:$A$567,'[1]6.2'!I$6)</f>
        <v>0</v>
      </c>
      <c r="J135" s="66">
        <f>SUMIFS([1]S1!$F$336:$F$567,[1]S1!$C$336:$C$567,'[1]6.2'!$C135,[1]S1!$A$336:$A$567,'[1]6.2'!J$6)</f>
        <v>0</v>
      </c>
      <c r="K135" s="66">
        <f>SUMIFS([1]S1!$F$336:$F$567,[1]S1!$C$336:$C$567,'[1]6.2'!$C135,[1]S1!$A$336:$A$567,'[1]6.2'!K$6)</f>
        <v>0</v>
      </c>
      <c r="L135" s="66">
        <f>SUMIFS([1]S1!$F$336:$F$567,[1]S1!$C$336:$C$567,'[1]6.2'!$C135,[1]S1!$A$336:$A$567,'[1]6.2'!L$6)</f>
        <v>0</v>
      </c>
      <c r="M135" s="66">
        <f>SUMIFS([1]S1!$F$336:$F$567,[1]S1!$C$336:$C$567,'[1]6.2'!$C135,[1]S1!$A$336:$A$567,'[1]6.2'!M$6)</f>
        <v>0</v>
      </c>
      <c r="N135" s="66">
        <f>SUMIFS([1]S1!$F$336:$F$567,[1]S1!$C$336:$C$567,'[1]6.2'!$C135,[1]S1!$A$336:$A$567,'[1]6.2'!N$6)</f>
        <v>0</v>
      </c>
      <c r="O135" s="66">
        <f>SUMIFS([1]S1!$F$336:$F$567,[1]S1!$C$336:$C$567,'[1]6.2'!$C135,[1]S1!$A$336:$A$567,'[1]6.2'!O$6)</f>
        <v>0</v>
      </c>
      <c r="P135" s="66">
        <f>SUMIFS([1]S1!$F$336:$F$567,[1]S1!$C$336:$C$567,'[1]6.2'!$C135,[1]S1!$A$336:$A$567,'[1]6.2'!P$6)</f>
        <v>0</v>
      </c>
      <c r="Q135" s="66">
        <f>SUMIFS([1]S1!$F$336:$F$567,[1]S1!$C$336:$C$567,'[1]6.2'!$C135,[1]S1!$A$336:$A$567,'[1]6.2'!Q$6)</f>
        <v>0</v>
      </c>
      <c r="R135" s="66">
        <f>SUMIFS([1]S1!$F$336:$F$567,[1]S1!$C$336:$C$567,'[1]6.2'!$C135,[1]S1!$A$336:$A$567,'[1]6.2'!R$6)</f>
        <v>0</v>
      </c>
      <c r="S135" s="66">
        <f>SUMIFS([1]S1!$F$336:$F$567,[1]S1!$C$336:$C$567,'[1]6.2'!$C135,[1]S1!$A$336:$A$567,'[1]6.2'!S$6)</f>
        <v>0</v>
      </c>
      <c r="T135" s="66">
        <f>SUMIFS([1]S1!$F$336:$F$567,[1]S1!$C$336:$C$567,'[1]6.2'!$C135,[1]S1!$A$336:$A$567,'[1]6.2'!T$6)</f>
        <v>0</v>
      </c>
      <c r="U135" s="64">
        <f t="shared" si="2"/>
        <v>1305.3599999999999</v>
      </c>
      <c r="V135" s="22"/>
      <c r="AA135" s="66">
        <f>IFERROR((SUMIFS('[1]4'!$D$28:$D$138,'[1]4'!$C$28:$C$138,'[1]6.2'!C135))*1000,0)+IFERROR((SUMIFS('[1]4'!$D$186:$D$233,'[1]4'!$C$186:$C$233,'[1]6.2'!C135))*1000,0)</f>
        <v>1305.3599999999999</v>
      </c>
      <c r="AB135" s="66">
        <f t="shared" si="1"/>
        <v>0</v>
      </c>
    </row>
    <row r="136" spans="2:28" ht="12.75" x14ac:dyDescent="0.2">
      <c r="B136" s="99" t="s">
        <v>124</v>
      </c>
      <c r="C136" s="10" t="str">
        <f>[1]Pav.tvarkyklė!E48</f>
        <v xml:space="preserve">   Konsultacinių paslaugų pirkimo sąnaudos			</v>
      </c>
      <c r="D136" s="63"/>
      <c r="E136" s="64">
        <f>IFERROR(SUMIFS('[1]4.Sąnaudos'!$L$4:$L$333,'[1]4.Sąnaudos'!$B$4:$B$333,'[1]6.2'!$D136),"")</f>
        <v>0</v>
      </c>
      <c r="F136" s="65" t="s">
        <v>36</v>
      </c>
      <c r="G136" s="65" t="s">
        <v>36</v>
      </c>
      <c r="H136" s="66">
        <f>SUMIFS([1]S1!$F$336:$F$567,[1]S1!$C$336:$C$567,'[1]6.2'!$C136,[1]S1!$A$336:$A$567,'[1]6.2'!H$6)</f>
        <v>0</v>
      </c>
      <c r="I136" s="66">
        <f>SUMIFS([1]S1!$F$336:$F$567,[1]S1!$C$336:$C$567,'[1]6.2'!$C136,[1]S1!$A$336:$A$567,'[1]6.2'!I$6)</f>
        <v>0</v>
      </c>
      <c r="J136" s="66">
        <f>SUMIFS([1]S1!$F$336:$F$567,[1]S1!$C$336:$C$567,'[1]6.2'!$C136,[1]S1!$A$336:$A$567,'[1]6.2'!J$6)</f>
        <v>0</v>
      </c>
      <c r="K136" s="66">
        <f>SUMIFS([1]S1!$F$336:$F$567,[1]S1!$C$336:$C$567,'[1]6.2'!$C136,[1]S1!$A$336:$A$567,'[1]6.2'!K$6)</f>
        <v>0</v>
      </c>
      <c r="L136" s="66">
        <f>SUMIFS([1]S1!$F$336:$F$567,[1]S1!$C$336:$C$567,'[1]6.2'!$C136,[1]S1!$A$336:$A$567,'[1]6.2'!L$6)</f>
        <v>0</v>
      </c>
      <c r="M136" s="66">
        <f>SUMIFS([1]S1!$F$336:$F$567,[1]S1!$C$336:$C$567,'[1]6.2'!$C136,[1]S1!$A$336:$A$567,'[1]6.2'!M$6)</f>
        <v>0</v>
      </c>
      <c r="N136" s="66">
        <f>SUMIFS([1]S1!$F$336:$F$567,[1]S1!$C$336:$C$567,'[1]6.2'!$C136,[1]S1!$A$336:$A$567,'[1]6.2'!N$6)</f>
        <v>0</v>
      </c>
      <c r="O136" s="66">
        <f>SUMIFS([1]S1!$F$336:$F$567,[1]S1!$C$336:$C$567,'[1]6.2'!$C136,[1]S1!$A$336:$A$567,'[1]6.2'!O$6)</f>
        <v>0</v>
      </c>
      <c r="P136" s="66">
        <f>SUMIFS([1]S1!$F$336:$F$567,[1]S1!$C$336:$C$567,'[1]6.2'!$C136,[1]S1!$A$336:$A$567,'[1]6.2'!P$6)</f>
        <v>0</v>
      </c>
      <c r="Q136" s="66">
        <f>SUMIFS([1]S1!$F$336:$F$567,[1]S1!$C$336:$C$567,'[1]6.2'!$C136,[1]S1!$A$336:$A$567,'[1]6.2'!Q$6)</f>
        <v>0</v>
      </c>
      <c r="R136" s="66">
        <f>SUMIFS([1]S1!$F$336:$F$567,[1]S1!$C$336:$C$567,'[1]6.2'!$C136,[1]S1!$A$336:$A$567,'[1]6.2'!R$6)</f>
        <v>0</v>
      </c>
      <c r="S136" s="66">
        <f>SUMIFS([1]S1!$F$336:$F$567,[1]S1!$C$336:$C$567,'[1]6.2'!$C136,[1]S1!$A$336:$A$567,'[1]6.2'!S$6)</f>
        <v>0</v>
      </c>
      <c r="T136" s="66">
        <f>SUMIFS([1]S1!$F$336:$F$567,[1]S1!$C$336:$C$567,'[1]6.2'!$C136,[1]S1!$A$336:$A$567,'[1]6.2'!T$6)</f>
        <v>0</v>
      </c>
      <c r="U136" s="64">
        <f t="shared" si="2"/>
        <v>0</v>
      </c>
      <c r="V136" s="22"/>
      <c r="AA136" s="66">
        <f>IFERROR((SUMIFS('[1]4'!$D$28:$D$138,'[1]4'!$C$28:$C$138,'[1]6.2'!C136))*1000,0)+IFERROR((SUMIFS('[1]4'!$D$186:$D$233,'[1]4'!$C$186:$C$233,'[1]6.2'!C136))*1000,0)</f>
        <v>0</v>
      </c>
      <c r="AB136" s="66">
        <f t="shared" si="1"/>
        <v>0</v>
      </c>
    </row>
    <row r="137" spans="2:28" ht="12.75" x14ac:dyDescent="0.2">
      <c r="B137" s="76" t="s">
        <v>125</v>
      </c>
      <c r="C137" s="76" t="str">
        <f>[1]Pav.tvarkyklė!E41</f>
        <v xml:space="preserve">   Ryšių paslaugų sąnaudos			</v>
      </c>
      <c r="D137" s="78">
        <v>6003524</v>
      </c>
      <c r="E137" s="64">
        <f>IFERROR(SUMIFS('[1]4.Sąnaudos'!$L$4:$L$333,'[1]4.Sąnaudos'!$B$4:$B$333,'[1]6.2'!$D137),"")</f>
        <v>1108.25</v>
      </c>
      <c r="F137" s="79" t="s">
        <v>36</v>
      </c>
      <c r="G137" s="79" t="s">
        <v>36</v>
      </c>
      <c r="H137" s="80">
        <f>SUMIFS([1]S1!$F$336:$F$567,[1]S1!$C$336:$C$567,'[1]6.2'!$C137,[1]S1!$A$336:$A$567,'[1]6.2'!H$6)</f>
        <v>0</v>
      </c>
      <c r="I137" s="80">
        <f>SUMIFS([1]S1!$F$336:$F$567,[1]S1!$C$336:$C$567,'[1]6.2'!$C137,[1]S1!$A$336:$A$567,'[1]6.2'!I$6)</f>
        <v>0</v>
      </c>
      <c r="J137" s="80">
        <f>SUMIFS([1]S1!$F$336:$F$567,[1]S1!$C$336:$C$567,'[1]6.2'!$C137,[1]S1!$A$336:$A$567,'[1]6.2'!J$6)</f>
        <v>0</v>
      </c>
      <c r="K137" s="80">
        <f>SUMIFS([1]S1!$F$336:$F$567,[1]S1!$C$336:$C$567,'[1]6.2'!$C137,[1]S1!$A$336:$A$567,'[1]6.2'!K$6)</f>
        <v>0</v>
      </c>
      <c r="L137" s="80">
        <f>SUMIFS([1]S1!$F$336:$F$567,[1]S1!$C$336:$C$567,'[1]6.2'!$C137,[1]S1!$A$336:$A$567,'[1]6.2'!L$6)</f>
        <v>0</v>
      </c>
      <c r="M137" s="80">
        <f>SUMIFS([1]S1!$F$336:$F$567,[1]S1!$C$336:$C$567,'[1]6.2'!$C137,[1]S1!$A$336:$A$567,'[1]6.2'!M$6)</f>
        <v>0</v>
      </c>
      <c r="N137" s="80">
        <f>SUMIFS([1]S1!$F$336:$F$567,[1]S1!$C$336:$C$567,'[1]6.2'!$C137,[1]S1!$A$336:$A$567,'[1]6.2'!N$6)</f>
        <v>0</v>
      </c>
      <c r="O137" s="80">
        <f>SUMIFS([1]S1!$F$336:$F$567,[1]S1!$C$336:$C$567,'[1]6.2'!$C137,[1]S1!$A$336:$A$567,'[1]6.2'!O$6)</f>
        <v>0</v>
      </c>
      <c r="P137" s="80">
        <f>SUMIFS([1]S1!$F$336:$F$567,[1]S1!$C$336:$C$567,'[1]6.2'!$C137,[1]S1!$A$336:$A$567,'[1]6.2'!P$6)</f>
        <v>0</v>
      </c>
      <c r="Q137" s="80">
        <f>SUMIFS([1]S1!$F$336:$F$567,[1]S1!$C$336:$C$567,'[1]6.2'!$C137,[1]S1!$A$336:$A$567,'[1]6.2'!Q$6)</f>
        <v>0</v>
      </c>
      <c r="R137" s="80">
        <f>SUMIFS([1]S1!$F$336:$F$567,[1]S1!$C$336:$C$567,'[1]6.2'!$C137,[1]S1!$A$336:$A$567,'[1]6.2'!R$6)</f>
        <v>0</v>
      </c>
      <c r="S137" s="80">
        <f>SUMIFS([1]S1!$F$336:$F$567,[1]S1!$C$336:$C$567,'[1]6.2'!$C137,[1]S1!$A$336:$A$567,'[1]6.2'!S$6)</f>
        <v>0</v>
      </c>
      <c r="T137" s="80">
        <f>SUMIFS([1]S1!$F$336:$F$567,[1]S1!$C$336:$C$567,'[1]6.2'!$C137,[1]S1!$A$336:$A$567,'[1]6.2'!T$6)</f>
        <v>0</v>
      </c>
      <c r="U137" s="81">
        <f>SUM(E137:T142)</f>
        <v>10088.449999999999</v>
      </c>
      <c r="V137" s="22"/>
      <c r="AA137" s="80">
        <f>IFERROR((SUMIFS('[1]4'!$D$28:$D$138,'[1]4'!$C$28:$C$138,'[1]6.2'!C137))*1000,0)+IFERROR((SUMIFS('[1]4'!$D$186:$D$233,'[1]4'!$C$186:$C$233,'[1]6.2'!C137))*1000,0)</f>
        <v>10088.449999999999</v>
      </c>
      <c r="AB137" s="80">
        <f>U137-AA137</f>
        <v>0</v>
      </c>
    </row>
    <row r="138" spans="2:28" ht="12.75" x14ac:dyDescent="0.2">
      <c r="B138" s="82"/>
      <c r="C138" s="82"/>
      <c r="D138" s="78">
        <v>6003525</v>
      </c>
      <c r="E138" s="64">
        <f>IFERROR(SUMIFS('[1]4.Sąnaudos'!$L$4:$L$333,'[1]4.Sąnaudos'!$B$4:$B$333,'[1]6.2'!$D138),"")</f>
        <v>488.78</v>
      </c>
      <c r="F138" s="84"/>
      <c r="G138" s="84"/>
      <c r="H138" s="85"/>
      <c r="I138" s="85"/>
      <c r="J138" s="85"/>
      <c r="K138" s="85"/>
      <c r="L138" s="85"/>
      <c r="M138" s="85"/>
      <c r="N138" s="85"/>
      <c r="O138" s="85"/>
      <c r="P138" s="85"/>
      <c r="Q138" s="85"/>
      <c r="R138" s="85"/>
      <c r="S138" s="85"/>
      <c r="T138" s="85"/>
      <c r="U138" s="86"/>
      <c r="V138" s="22"/>
      <c r="AA138" s="85"/>
      <c r="AB138" s="85"/>
    </row>
    <row r="139" spans="2:28" ht="12.75" x14ac:dyDescent="0.2">
      <c r="B139" s="82"/>
      <c r="C139" s="82"/>
      <c r="D139" s="63">
        <v>62044</v>
      </c>
      <c r="E139" s="64">
        <f>IFERROR(SUMIFS('[1]4.Sąnaudos'!$L$4:$L$333,'[1]4.Sąnaudos'!$B$4:$B$333,'[1]6.2'!$D139),"")</f>
        <v>4740.2</v>
      </c>
      <c r="F139" s="84"/>
      <c r="G139" s="84"/>
      <c r="H139" s="85"/>
      <c r="I139" s="85"/>
      <c r="J139" s="85"/>
      <c r="K139" s="85"/>
      <c r="L139" s="85"/>
      <c r="M139" s="85"/>
      <c r="N139" s="85"/>
      <c r="O139" s="85"/>
      <c r="P139" s="85"/>
      <c r="Q139" s="85"/>
      <c r="R139" s="85"/>
      <c r="S139" s="85"/>
      <c r="T139" s="85"/>
      <c r="U139" s="86"/>
      <c r="V139" s="22"/>
      <c r="AA139" s="85"/>
      <c r="AB139" s="85"/>
    </row>
    <row r="140" spans="2:28" ht="12.75" x14ac:dyDescent="0.2">
      <c r="B140" s="82"/>
      <c r="C140" s="82"/>
      <c r="D140" s="63">
        <v>63023</v>
      </c>
      <c r="E140" s="64">
        <f>IFERROR(SUMIFS('[1]4.Sąnaudos'!$L$4:$L$333,'[1]4.Sąnaudos'!$B$4:$B$333,'[1]6.2'!$D140),"")</f>
        <v>2240.02</v>
      </c>
      <c r="F140" s="84"/>
      <c r="G140" s="84"/>
      <c r="H140" s="85"/>
      <c r="I140" s="85"/>
      <c r="J140" s="85"/>
      <c r="K140" s="85"/>
      <c r="L140" s="85"/>
      <c r="M140" s="85"/>
      <c r="N140" s="85"/>
      <c r="O140" s="85"/>
      <c r="P140" s="85"/>
      <c r="Q140" s="85"/>
      <c r="R140" s="85"/>
      <c r="S140" s="85"/>
      <c r="T140" s="85"/>
      <c r="U140" s="86"/>
      <c r="V140" s="22"/>
      <c r="AA140" s="85"/>
      <c r="AB140" s="85"/>
    </row>
    <row r="141" spans="2:28" ht="12.75" x14ac:dyDescent="0.2">
      <c r="B141" s="82"/>
      <c r="C141" s="82"/>
      <c r="D141" s="78">
        <v>6003526</v>
      </c>
      <c r="E141" s="64">
        <f>IFERROR(SUMIFS('[1]4.Sąnaudos'!$L$4:$L$333,'[1]4.Sąnaudos'!$B$4:$B$333,'[1]6.2'!$D141),"")</f>
        <v>1141.6199999999999</v>
      </c>
      <c r="F141" s="84"/>
      <c r="G141" s="84"/>
      <c r="H141" s="85"/>
      <c r="I141" s="85"/>
      <c r="J141" s="85"/>
      <c r="K141" s="85"/>
      <c r="L141" s="85"/>
      <c r="M141" s="85"/>
      <c r="N141" s="85"/>
      <c r="O141" s="85"/>
      <c r="P141" s="85"/>
      <c r="Q141" s="85"/>
      <c r="R141" s="85"/>
      <c r="S141" s="85"/>
      <c r="T141" s="85"/>
      <c r="U141" s="86"/>
      <c r="V141" s="22"/>
      <c r="AA141" s="85"/>
      <c r="AB141" s="85"/>
    </row>
    <row r="142" spans="2:28" ht="12.75" x14ac:dyDescent="0.2">
      <c r="B142" s="87"/>
      <c r="C142" s="87"/>
      <c r="D142" s="78">
        <v>6003527</v>
      </c>
      <c r="E142" s="64">
        <f>IFERROR(SUMIFS('[1]4.Sąnaudos'!$L$4:$L$333,'[1]4.Sąnaudos'!$B$4:$B$333,'[1]6.2'!$D142),"")</f>
        <v>369.58</v>
      </c>
      <c r="F142" s="89"/>
      <c r="G142" s="89"/>
      <c r="H142" s="90"/>
      <c r="I142" s="90"/>
      <c r="J142" s="90"/>
      <c r="K142" s="90"/>
      <c r="L142" s="90"/>
      <c r="M142" s="90"/>
      <c r="N142" s="90"/>
      <c r="O142" s="90"/>
      <c r="P142" s="90"/>
      <c r="Q142" s="90"/>
      <c r="R142" s="90"/>
      <c r="S142" s="90"/>
      <c r="T142" s="90"/>
      <c r="U142" s="91"/>
      <c r="V142" s="22"/>
      <c r="AA142" s="90"/>
      <c r="AB142" s="90"/>
    </row>
    <row r="143" spans="2:28" ht="12.75" x14ac:dyDescent="0.2">
      <c r="B143" s="110" t="s">
        <v>126</v>
      </c>
      <c r="C143" s="110" t="str">
        <f>[1]Pav.tvarkyklė!E57</f>
        <v xml:space="preserve">   Pašto, pasiuntinių paslaugų sąnaudos			</v>
      </c>
      <c r="D143" s="63"/>
      <c r="E143" s="64">
        <f>IFERROR(SUMIFS('[1]4.Sąnaudos'!$L$4:$L$333,'[1]4.Sąnaudos'!$B$4:$B$333,'[1]6.2'!$D143),"")</f>
        <v>0</v>
      </c>
      <c r="F143" s="65" t="s">
        <v>36</v>
      </c>
      <c r="G143" s="65" t="s">
        <v>36</v>
      </c>
      <c r="H143" s="66">
        <f>SUMIFS([1]S1!$F$336:$F$567,[1]S1!$C$336:$C$567,'[1]6.2'!$C143,[1]S1!$A$336:$A$567,'[1]6.2'!H$6)</f>
        <v>0</v>
      </c>
      <c r="I143" s="66">
        <f>SUMIFS([1]S1!$F$336:$F$567,[1]S1!$C$336:$C$567,'[1]6.2'!$C143,[1]S1!$A$336:$A$567,'[1]6.2'!I$6)</f>
        <v>0</v>
      </c>
      <c r="J143" s="66">
        <f>SUMIFS([1]S1!$F$336:$F$567,[1]S1!$C$336:$C$567,'[1]6.2'!$C143,[1]S1!$A$336:$A$567,'[1]6.2'!J$6)</f>
        <v>0</v>
      </c>
      <c r="K143" s="66">
        <f>SUMIFS([1]S1!$F$336:$F$567,[1]S1!$C$336:$C$567,'[1]6.2'!$C143,[1]S1!$A$336:$A$567,'[1]6.2'!K$6)</f>
        <v>0</v>
      </c>
      <c r="L143" s="66">
        <f>SUMIFS([1]S1!$F$336:$F$567,[1]S1!$C$336:$C$567,'[1]6.2'!$C143,[1]S1!$A$336:$A$567,'[1]6.2'!L$6)</f>
        <v>0</v>
      </c>
      <c r="M143" s="66">
        <f>SUMIFS([1]S1!$F$336:$F$567,[1]S1!$C$336:$C$567,'[1]6.2'!$C143,[1]S1!$A$336:$A$567,'[1]6.2'!M$6)</f>
        <v>0</v>
      </c>
      <c r="N143" s="66">
        <f>SUMIFS([1]S1!$F$336:$F$567,[1]S1!$C$336:$C$567,'[1]6.2'!$C143,[1]S1!$A$336:$A$567,'[1]6.2'!N$6)</f>
        <v>0</v>
      </c>
      <c r="O143" s="66">
        <f>SUMIFS([1]S1!$F$336:$F$567,[1]S1!$C$336:$C$567,'[1]6.2'!$C143,[1]S1!$A$336:$A$567,'[1]6.2'!O$6)</f>
        <v>0</v>
      </c>
      <c r="P143" s="66">
        <f>SUMIFS([1]S1!$F$336:$F$567,[1]S1!$C$336:$C$567,'[1]6.2'!$C143,[1]S1!$A$336:$A$567,'[1]6.2'!P$6)</f>
        <v>0</v>
      </c>
      <c r="Q143" s="66">
        <f>SUMIFS([1]S1!$F$336:$F$567,[1]S1!$C$336:$C$567,'[1]6.2'!$C143,[1]S1!$A$336:$A$567,'[1]6.2'!Q$6)</f>
        <v>0</v>
      </c>
      <c r="R143" s="66">
        <f>SUMIFS([1]S1!$F$336:$F$567,[1]S1!$C$336:$C$567,'[1]6.2'!$C143,[1]S1!$A$336:$A$567,'[1]6.2'!R$6)</f>
        <v>0</v>
      </c>
      <c r="S143" s="66">
        <f>SUMIFS([1]S1!$F$336:$F$567,[1]S1!$C$336:$C$567,'[1]6.2'!$C143,[1]S1!$A$336:$A$567,'[1]6.2'!S$6)</f>
        <v>0</v>
      </c>
      <c r="T143" s="66">
        <f>SUMIFS([1]S1!$F$336:$F$567,[1]S1!$C$336:$C$567,'[1]6.2'!$C143,[1]S1!$A$336:$A$567,'[1]6.2'!T$6)</f>
        <v>0</v>
      </c>
      <c r="U143" s="101">
        <f t="shared" ref="U143:U188" si="3">SUM(E143:T143)</f>
        <v>0</v>
      </c>
      <c r="V143" s="22"/>
      <c r="AA143" s="66">
        <f>IFERROR((SUMIFS('[1]4'!$D$28:$D$138,'[1]4'!$C$28:$C$138,'[1]6.2'!C143))*1000,0)+IFERROR((SUMIFS('[1]4'!$D$186:$D$233,'[1]4'!$C$186:$C$233,'[1]6.2'!C143))*1000,0)</f>
        <v>0</v>
      </c>
      <c r="AB143" s="66">
        <f t="shared" si="1"/>
        <v>0</v>
      </c>
    </row>
    <row r="144" spans="2:28" ht="12.75" x14ac:dyDescent="0.2">
      <c r="B144" s="77" t="s">
        <v>127</v>
      </c>
      <c r="C144" s="76" t="str">
        <f>[1]Pav.tvarkyklė!E52</f>
        <v xml:space="preserve">  Kanceliarinės sąnaudos			</v>
      </c>
      <c r="D144" s="63">
        <v>62081</v>
      </c>
      <c r="E144" s="64">
        <f>IFERROR(SUMIFS('[1]4.Sąnaudos'!$L$4:$L$333,'[1]4.Sąnaudos'!$B$4:$B$333,'[1]6.2'!$D144),"")</f>
        <v>0</v>
      </c>
      <c r="F144" s="79" t="s">
        <v>36</v>
      </c>
      <c r="G144" s="79" t="s">
        <v>36</v>
      </c>
      <c r="H144" s="80">
        <f>SUMIFS([1]S1!$F$336:$F$567,[1]S1!$C$336:$C$567,'[1]6.2'!$C144,[1]S1!$A$336:$A$567,'[1]6.2'!H$6)</f>
        <v>0</v>
      </c>
      <c r="I144" s="80">
        <f>SUMIFS([1]S1!$F$336:$F$567,[1]S1!$C$336:$C$567,'[1]6.2'!$C144,[1]S1!$A$336:$A$567,'[1]6.2'!I$6)</f>
        <v>0</v>
      </c>
      <c r="J144" s="80">
        <f>SUMIFS([1]S1!$F$336:$F$567,[1]S1!$C$336:$C$567,'[1]6.2'!$C144,[1]S1!$A$336:$A$567,'[1]6.2'!J$6)</f>
        <v>0</v>
      </c>
      <c r="K144" s="80">
        <f>SUMIFS([1]S1!$F$336:$F$567,[1]S1!$C$336:$C$567,'[1]6.2'!$C144,[1]S1!$A$336:$A$567,'[1]6.2'!K$6)</f>
        <v>0</v>
      </c>
      <c r="L144" s="80">
        <f>SUMIFS([1]S1!$F$336:$F$567,[1]S1!$C$336:$C$567,'[1]6.2'!$C144,[1]S1!$A$336:$A$567,'[1]6.2'!L$6)</f>
        <v>0</v>
      </c>
      <c r="M144" s="80">
        <f>SUMIFS([1]S1!$F$336:$F$567,[1]S1!$C$336:$C$567,'[1]6.2'!$C144,[1]S1!$A$336:$A$567,'[1]6.2'!M$6)</f>
        <v>0</v>
      </c>
      <c r="N144" s="80">
        <f>SUMIFS([1]S1!$F$336:$F$567,[1]S1!$C$336:$C$567,'[1]6.2'!$C144,[1]S1!$A$336:$A$567,'[1]6.2'!N$6)</f>
        <v>0</v>
      </c>
      <c r="O144" s="80">
        <f>SUMIFS([1]S1!$F$336:$F$567,[1]S1!$C$336:$C$567,'[1]6.2'!$C144,[1]S1!$A$336:$A$567,'[1]6.2'!O$6)</f>
        <v>0</v>
      </c>
      <c r="P144" s="80">
        <f>SUMIFS([1]S1!$F$336:$F$567,[1]S1!$C$336:$C$567,'[1]6.2'!$C144,[1]S1!$A$336:$A$567,'[1]6.2'!P$6)</f>
        <v>0</v>
      </c>
      <c r="Q144" s="80">
        <f>SUMIFS([1]S1!$F$336:$F$567,[1]S1!$C$336:$C$567,'[1]6.2'!$C144,[1]S1!$A$336:$A$567,'[1]6.2'!Q$6)</f>
        <v>0</v>
      </c>
      <c r="R144" s="80">
        <f>SUMIFS([1]S1!$F$336:$F$567,[1]S1!$C$336:$C$567,'[1]6.2'!$C144,[1]S1!$A$336:$A$567,'[1]6.2'!R$6)</f>
        <v>0</v>
      </c>
      <c r="S144" s="80">
        <f>SUMIFS([1]S1!$F$336:$F$567,[1]S1!$C$336:$C$567,'[1]6.2'!$C144,[1]S1!$A$336:$A$567,'[1]6.2'!S$6)</f>
        <v>0</v>
      </c>
      <c r="T144" s="80">
        <f>SUMIFS([1]S1!$F$336:$F$567,[1]S1!$C$336:$C$567,'[1]6.2'!$C144,[1]S1!$A$336:$A$567,'[1]6.2'!T$6)</f>
        <v>0</v>
      </c>
      <c r="U144" s="81">
        <f>SUM(E144:T145)</f>
        <v>1633.54</v>
      </c>
      <c r="V144" s="22"/>
      <c r="AA144" s="80">
        <f>IFERROR((SUMIFS('[1]4'!$D$28:$D$138,'[1]4'!$C$28:$C$138,'[1]6.2'!C144))*1000,0)+IFERROR((SUMIFS('[1]4'!$D$186:$D$233,'[1]4'!$C$186:$C$233,'[1]6.2'!C144))*1000,0)</f>
        <v>1633.54</v>
      </c>
      <c r="AB144" s="80">
        <f t="shared" si="1"/>
        <v>0</v>
      </c>
    </row>
    <row r="145" spans="2:28" ht="12.75" x14ac:dyDescent="0.2">
      <c r="B145" s="83"/>
      <c r="C145" s="82"/>
      <c r="D145" s="63">
        <v>63127</v>
      </c>
      <c r="E145" s="64">
        <f>IFERROR(SUMIFS('[1]4.Sąnaudos'!$L$4:$L$333,'[1]4.Sąnaudos'!$B$4:$B$333,'[1]6.2'!$D145),"")</f>
        <v>1633.54</v>
      </c>
      <c r="F145" s="89"/>
      <c r="G145" s="89"/>
      <c r="H145" s="90"/>
      <c r="I145" s="90"/>
      <c r="J145" s="90"/>
      <c r="K145" s="90"/>
      <c r="L145" s="90"/>
      <c r="M145" s="90"/>
      <c r="N145" s="90"/>
      <c r="O145" s="90"/>
      <c r="P145" s="90"/>
      <c r="Q145" s="90"/>
      <c r="R145" s="90"/>
      <c r="S145" s="90"/>
      <c r="T145" s="90"/>
      <c r="U145" s="91"/>
      <c r="V145" s="22"/>
      <c r="AA145" s="90"/>
      <c r="AB145" s="90"/>
    </row>
    <row r="146" spans="2:28" ht="12.75" x14ac:dyDescent="0.2">
      <c r="B146" s="110" t="s">
        <v>128</v>
      </c>
      <c r="C146" s="110" t="str">
        <f>[1]Pav.tvarkyklė!E46</f>
        <v xml:space="preserve">   Org. inventoriaus aptarnavimo, remonto paslaugų pirkimo sąnaudos		</v>
      </c>
      <c r="D146" s="63">
        <v>63027</v>
      </c>
      <c r="E146" s="64">
        <f>IFERROR(SUMIFS('[1]4.Sąnaudos'!$L$4:$L$333,'[1]4.Sąnaudos'!$B$4:$B$333,'[1]6.2'!$D146),"")</f>
        <v>960</v>
      </c>
      <c r="F146" s="65" t="s">
        <v>36</v>
      </c>
      <c r="G146" s="65" t="s">
        <v>36</v>
      </c>
      <c r="H146" s="66">
        <f>SUMIFS([1]S1!$F$336:$F$567,[1]S1!$C$336:$C$567,'[1]6.2'!$C146,[1]S1!$A$336:$A$567,'[1]6.2'!H$6)</f>
        <v>0</v>
      </c>
      <c r="I146" s="66">
        <f>SUMIFS([1]S1!$F$336:$F$567,[1]S1!$C$336:$C$567,'[1]6.2'!$C146,[1]S1!$A$336:$A$567,'[1]6.2'!I$6)</f>
        <v>0</v>
      </c>
      <c r="J146" s="66">
        <f>SUMIFS([1]S1!$F$336:$F$567,[1]S1!$C$336:$C$567,'[1]6.2'!$C146,[1]S1!$A$336:$A$567,'[1]6.2'!J$6)</f>
        <v>0</v>
      </c>
      <c r="K146" s="66">
        <f>SUMIFS([1]S1!$F$336:$F$567,[1]S1!$C$336:$C$567,'[1]6.2'!$C146,[1]S1!$A$336:$A$567,'[1]6.2'!K$6)</f>
        <v>0</v>
      </c>
      <c r="L146" s="66">
        <f>SUMIFS([1]S1!$F$336:$F$567,[1]S1!$C$336:$C$567,'[1]6.2'!$C146,[1]S1!$A$336:$A$567,'[1]6.2'!L$6)</f>
        <v>0</v>
      </c>
      <c r="M146" s="66">
        <f>SUMIFS([1]S1!$F$336:$F$567,[1]S1!$C$336:$C$567,'[1]6.2'!$C146,[1]S1!$A$336:$A$567,'[1]6.2'!M$6)</f>
        <v>0</v>
      </c>
      <c r="N146" s="66">
        <f>SUMIFS([1]S1!$F$336:$F$567,[1]S1!$C$336:$C$567,'[1]6.2'!$C146,[1]S1!$A$336:$A$567,'[1]6.2'!N$6)</f>
        <v>0</v>
      </c>
      <c r="O146" s="66">
        <f>SUMIFS([1]S1!$F$336:$F$567,[1]S1!$C$336:$C$567,'[1]6.2'!$C146,[1]S1!$A$336:$A$567,'[1]6.2'!O$6)</f>
        <v>0</v>
      </c>
      <c r="P146" s="66">
        <f>SUMIFS([1]S1!$F$336:$F$567,[1]S1!$C$336:$C$567,'[1]6.2'!$C146,[1]S1!$A$336:$A$567,'[1]6.2'!P$6)</f>
        <v>0</v>
      </c>
      <c r="Q146" s="66">
        <f>SUMIFS([1]S1!$F$336:$F$567,[1]S1!$C$336:$C$567,'[1]6.2'!$C146,[1]S1!$A$336:$A$567,'[1]6.2'!Q$6)</f>
        <v>0</v>
      </c>
      <c r="R146" s="66">
        <f>SUMIFS([1]S1!$F$336:$F$567,[1]S1!$C$336:$C$567,'[1]6.2'!$C146,[1]S1!$A$336:$A$567,'[1]6.2'!R$6)</f>
        <v>0</v>
      </c>
      <c r="S146" s="66">
        <f>SUMIFS([1]S1!$F$336:$F$567,[1]S1!$C$336:$C$567,'[1]6.2'!$C146,[1]S1!$A$336:$A$567,'[1]6.2'!S$6)</f>
        <v>0</v>
      </c>
      <c r="T146" s="66">
        <f>SUMIFS([1]S1!$F$336:$F$567,[1]S1!$C$336:$C$567,'[1]6.2'!$C146,[1]S1!$A$336:$A$567,'[1]6.2'!T$6)</f>
        <v>0</v>
      </c>
      <c r="U146" s="101">
        <f t="shared" si="3"/>
        <v>960</v>
      </c>
      <c r="V146" s="22"/>
      <c r="AA146" s="66">
        <f>IFERROR((SUMIFS('[1]4'!$D$28:$D$138,'[1]4'!$C$28:$C$138,'[1]6.2'!C146))*1000,0)+IFERROR((SUMIFS('[1]4'!$D$186:$D$233,'[1]4'!$C$186:$C$233,'[1]6.2'!C146))*1000,0)</f>
        <v>960</v>
      </c>
      <c r="AB146" s="66">
        <f t="shared" si="1"/>
        <v>0</v>
      </c>
    </row>
    <row r="147" spans="2:28" ht="12.75" x14ac:dyDescent="0.2">
      <c r="B147" s="99" t="s">
        <v>129</v>
      </c>
      <c r="C147" s="10" t="str">
        <f>[1]Pav.tvarkyklė!E58</f>
        <v xml:space="preserve">   Profesinės literatūros, spaudos sąnaudos			</v>
      </c>
      <c r="D147" s="63"/>
      <c r="E147" s="64">
        <f>IFERROR(SUMIFS('[1]4.Sąnaudos'!$L$4:$L$333,'[1]4.Sąnaudos'!$B$4:$B$333,'[1]6.2'!$D147),"")</f>
        <v>0</v>
      </c>
      <c r="F147" s="65" t="s">
        <v>36</v>
      </c>
      <c r="G147" s="65" t="s">
        <v>36</v>
      </c>
      <c r="H147" s="66">
        <f>SUMIFS([1]S1!$F$336:$F$567,[1]S1!$C$336:$C$567,'[1]6.2'!$C147,[1]S1!$A$336:$A$567,'[1]6.2'!H$6)</f>
        <v>0</v>
      </c>
      <c r="I147" s="66">
        <f>SUMIFS([1]S1!$F$336:$F$567,[1]S1!$C$336:$C$567,'[1]6.2'!$C147,[1]S1!$A$336:$A$567,'[1]6.2'!I$6)</f>
        <v>0</v>
      </c>
      <c r="J147" s="66">
        <f>SUMIFS([1]S1!$F$336:$F$567,[1]S1!$C$336:$C$567,'[1]6.2'!$C147,[1]S1!$A$336:$A$567,'[1]6.2'!J$6)</f>
        <v>0</v>
      </c>
      <c r="K147" s="66">
        <f>SUMIFS([1]S1!$F$336:$F$567,[1]S1!$C$336:$C$567,'[1]6.2'!$C147,[1]S1!$A$336:$A$567,'[1]6.2'!K$6)</f>
        <v>0</v>
      </c>
      <c r="L147" s="66">
        <f>SUMIFS([1]S1!$F$336:$F$567,[1]S1!$C$336:$C$567,'[1]6.2'!$C147,[1]S1!$A$336:$A$567,'[1]6.2'!L$6)</f>
        <v>0</v>
      </c>
      <c r="M147" s="66">
        <f>SUMIFS([1]S1!$F$336:$F$567,[1]S1!$C$336:$C$567,'[1]6.2'!$C147,[1]S1!$A$336:$A$567,'[1]6.2'!M$6)</f>
        <v>0</v>
      </c>
      <c r="N147" s="66">
        <f>SUMIFS([1]S1!$F$336:$F$567,[1]S1!$C$336:$C$567,'[1]6.2'!$C147,[1]S1!$A$336:$A$567,'[1]6.2'!N$6)</f>
        <v>0</v>
      </c>
      <c r="O147" s="66">
        <f>SUMIFS([1]S1!$F$336:$F$567,[1]S1!$C$336:$C$567,'[1]6.2'!$C147,[1]S1!$A$336:$A$567,'[1]6.2'!O$6)</f>
        <v>0</v>
      </c>
      <c r="P147" s="66">
        <f>SUMIFS([1]S1!$F$336:$F$567,[1]S1!$C$336:$C$567,'[1]6.2'!$C147,[1]S1!$A$336:$A$567,'[1]6.2'!P$6)</f>
        <v>0</v>
      </c>
      <c r="Q147" s="66">
        <f>SUMIFS([1]S1!$F$336:$F$567,[1]S1!$C$336:$C$567,'[1]6.2'!$C147,[1]S1!$A$336:$A$567,'[1]6.2'!Q$6)</f>
        <v>0</v>
      </c>
      <c r="R147" s="66">
        <f>SUMIFS([1]S1!$F$336:$F$567,[1]S1!$C$336:$C$567,'[1]6.2'!$C147,[1]S1!$A$336:$A$567,'[1]6.2'!R$6)</f>
        <v>0</v>
      </c>
      <c r="S147" s="66">
        <f>SUMIFS([1]S1!$F$336:$F$567,[1]S1!$C$336:$C$567,'[1]6.2'!$C147,[1]S1!$A$336:$A$567,'[1]6.2'!S$6)</f>
        <v>0</v>
      </c>
      <c r="T147" s="66">
        <f>SUMIFS([1]S1!$F$336:$F$567,[1]S1!$C$336:$C$567,'[1]6.2'!$C147,[1]S1!$A$336:$A$567,'[1]6.2'!T$6)</f>
        <v>0</v>
      </c>
      <c r="U147" s="64">
        <f t="shared" si="3"/>
        <v>0</v>
      </c>
      <c r="V147" s="22"/>
      <c r="AA147" s="66">
        <f>IFERROR((SUMIFS('[1]4'!$D$28:$D$138,'[1]4'!$C$28:$C$138,'[1]6.2'!C147))*1000,0)+IFERROR((SUMIFS('[1]4'!$D$186:$D$233,'[1]4'!$C$186:$C$233,'[1]6.2'!C147))*1000,0)</f>
        <v>0</v>
      </c>
      <c r="AB147" s="66">
        <f t="shared" si="1"/>
        <v>0</v>
      </c>
    </row>
    <row r="148" spans="2:28" ht="12.75" x14ac:dyDescent="0.2">
      <c r="B148" s="110" t="s">
        <v>130</v>
      </c>
      <c r="C148" s="110" t="str">
        <f>[1]Pav.tvarkyklė!E45</f>
        <v xml:space="preserve">   Patalpų priežiūros paslaugų pirkimo sąnaudos</v>
      </c>
      <c r="D148" s="63"/>
      <c r="E148" s="64">
        <f>IFERROR(SUMIFS('[1]4.Sąnaudos'!$L$4:$L$333,'[1]4.Sąnaudos'!$B$4:$B$333,'[1]6.2'!$D148),"")</f>
        <v>0</v>
      </c>
      <c r="F148" s="65" t="s">
        <v>36</v>
      </c>
      <c r="G148" s="65" t="s">
        <v>36</v>
      </c>
      <c r="H148" s="66">
        <f>SUMIFS([1]S1!$F$336:$F$567,[1]S1!$C$336:$C$567,'[1]6.2'!$C148,[1]S1!$A$336:$A$567,'[1]6.2'!H$6)</f>
        <v>0</v>
      </c>
      <c r="I148" s="66">
        <f>SUMIFS([1]S1!$F$336:$F$567,[1]S1!$C$336:$C$567,'[1]6.2'!$C148,[1]S1!$A$336:$A$567,'[1]6.2'!I$6)</f>
        <v>0</v>
      </c>
      <c r="J148" s="66">
        <f>SUMIFS([1]S1!$F$336:$F$567,[1]S1!$C$336:$C$567,'[1]6.2'!$C148,[1]S1!$A$336:$A$567,'[1]6.2'!J$6)</f>
        <v>0</v>
      </c>
      <c r="K148" s="66">
        <f>SUMIFS([1]S1!$F$336:$F$567,[1]S1!$C$336:$C$567,'[1]6.2'!$C148,[1]S1!$A$336:$A$567,'[1]6.2'!K$6)</f>
        <v>0</v>
      </c>
      <c r="L148" s="66">
        <f>SUMIFS([1]S1!$F$336:$F$567,[1]S1!$C$336:$C$567,'[1]6.2'!$C148,[1]S1!$A$336:$A$567,'[1]6.2'!L$6)</f>
        <v>0</v>
      </c>
      <c r="M148" s="66">
        <f>SUMIFS([1]S1!$F$336:$F$567,[1]S1!$C$336:$C$567,'[1]6.2'!$C148,[1]S1!$A$336:$A$567,'[1]6.2'!M$6)</f>
        <v>0</v>
      </c>
      <c r="N148" s="66">
        <f>SUMIFS([1]S1!$F$336:$F$567,[1]S1!$C$336:$C$567,'[1]6.2'!$C148,[1]S1!$A$336:$A$567,'[1]6.2'!N$6)</f>
        <v>0</v>
      </c>
      <c r="O148" s="66">
        <f>SUMIFS([1]S1!$F$336:$F$567,[1]S1!$C$336:$C$567,'[1]6.2'!$C148,[1]S1!$A$336:$A$567,'[1]6.2'!O$6)</f>
        <v>0</v>
      </c>
      <c r="P148" s="66">
        <f>SUMIFS([1]S1!$F$336:$F$567,[1]S1!$C$336:$C$567,'[1]6.2'!$C148,[1]S1!$A$336:$A$567,'[1]6.2'!P$6)</f>
        <v>0</v>
      </c>
      <c r="Q148" s="66">
        <f>SUMIFS([1]S1!$F$336:$F$567,[1]S1!$C$336:$C$567,'[1]6.2'!$C148,[1]S1!$A$336:$A$567,'[1]6.2'!Q$6)</f>
        <v>0</v>
      </c>
      <c r="R148" s="66">
        <f>SUMIFS([1]S1!$F$336:$F$567,[1]S1!$C$336:$C$567,'[1]6.2'!$C148,[1]S1!$A$336:$A$567,'[1]6.2'!R$6)</f>
        <v>0</v>
      </c>
      <c r="S148" s="66">
        <f>SUMIFS([1]S1!$F$336:$F$567,[1]S1!$C$336:$C$567,'[1]6.2'!$C148,[1]S1!$A$336:$A$567,'[1]6.2'!S$6)</f>
        <v>0</v>
      </c>
      <c r="T148" s="66">
        <f>SUMIFS([1]S1!$F$336:$F$567,[1]S1!$C$336:$C$567,'[1]6.2'!$C148,[1]S1!$A$336:$A$567,'[1]6.2'!T$6)</f>
        <v>0</v>
      </c>
      <c r="U148" s="101">
        <f t="shared" si="3"/>
        <v>0</v>
      </c>
      <c r="V148" s="22"/>
      <c r="AA148" s="66">
        <f>IFERROR((SUMIFS('[1]4'!$D$28:$D$138,'[1]4'!$C$28:$C$138,'[1]6.2'!C148))*1000,0)+IFERROR((SUMIFS('[1]4'!$D$186:$D$233,'[1]4'!$C$186:$C$233,'[1]6.2'!C148))*1000,0)</f>
        <v>0</v>
      </c>
      <c r="AB148" s="66">
        <f t="shared" si="1"/>
        <v>0</v>
      </c>
    </row>
    <row r="149" spans="2:28" ht="12.75" x14ac:dyDescent="0.2">
      <c r="B149" s="99" t="s">
        <v>131</v>
      </c>
      <c r="C149" s="10" t="str">
        <f>[1]Pav.tvarkyklė!E49</f>
        <v xml:space="preserve">   Apskaitos ir audito paslaugų pirkimo sąnaudos</v>
      </c>
      <c r="D149" s="63">
        <v>63128</v>
      </c>
      <c r="E149" s="64">
        <f>IFERROR(SUMIFS('[1]4.Sąnaudos'!$L$4:$L$333,'[1]4.Sąnaudos'!$B$4:$B$333,'[1]6.2'!$D149),"")</f>
        <v>1462.12</v>
      </c>
      <c r="F149" s="65" t="s">
        <v>36</v>
      </c>
      <c r="G149" s="65" t="s">
        <v>36</v>
      </c>
      <c r="H149" s="66">
        <f>SUMIFS([1]S1!$F$336:$F$567,[1]S1!$C$336:$C$567,'[1]6.2'!$C149,[1]S1!$A$336:$A$567,'[1]6.2'!H$6)</f>
        <v>0</v>
      </c>
      <c r="I149" s="66">
        <f>SUMIFS([1]S1!$F$336:$F$567,[1]S1!$C$336:$C$567,'[1]6.2'!$C149,[1]S1!$A$336:$A$567,'[1]6.2'!I$6)</f>
        <v>0</v>
      </c>
      <c r="J149" s="66">
        <f>SUMIFS([1]S1!$F$336:$F$567,[1]S1!$C$336:$C$567,'[1]6.2'!$C149,[1]S1!$A$336:$A$567,'[1]6.2'!J$6)</f>
        <v>0</v>
      </c>
      <c r="K149" s="66">
        <f>SUMIFS([1]S1!$F$336:$F$567,[1]S1!$C$336:$C$567,'[1]6.2'!$C149,[1]S1!$A$336:$A$567,'[1]6.2'!K$6)</f>
        <v>0</v>
      </c>
      <c r="L149" s="66">
        <f>SUMIFS([1]S1!$F$336:$F$567,[1]S1!$C$336:$C$567,'[1]6.2'!$C149,[1]S1!$A$336:$A$567,'[1]6.2'!L$6)</f>
        <v>0</v>
      </c>
      <c r="M149" s="66">
        <f>SUMIFS([1]S1!$F$336:$F$567,[1]S1!$C$336:$C$567,'[1]6.2'!$C149,[1]S1!$A$336:$A$567,'[1]6.2'!M$6)</f>
        <v>0</v>
      </c>
      <c r="N149" s="66">
        <f>SUMIFS([1]S1!$F$336:$F$567,[1]S1!$C$336:$C$567,'[1]6.2'!$C149,[1]S1!$A$336:$A$567,'[1]6.2'!N$6)</f>
        <v>0</v>
      </c>
      <c r="O149" s="66">
        <f>SUMIFS([1]S1!$F$336:$F$567,[1]S1!$C$336:$C$567,'[1]6.2'!$C149,[1]S1!$A$336:$A$567,'[1]6.2'!O$6)</f>
        <v>0</v>
      </c>
      <c r="P149" s="66">
        <f>SUMIFS([1]S1!$F$336:$F$567,[1]S1!$C$336:$C$567,'[1]6.2'!$C149,[1]S1!$A$336:$A$567,'[1]6.2'!P$6)</f>
        <v>0</v>
      </c>
      <c r="Q149" s="66">
        <f>SUMIFS([1]S1!$F$336:$F$567,[1]S1!$C$336:$C$567,'[1]6.2'!$C149,[1]S1!$A$336:$A$567,'[1]6.2'!Q$6)</f>
        <v>0</v>
      </c>
      <c r="R149" s="66">
        <f>SUMIFS([1]S1!$F$336:$F$567,[1]S1!$C$336:$C$567,'[1]6.2'!$C149,[1]S1!$A$336:$A$567,'[1]6.2'!R$6)</f>
        <v>0</v>
      </c>
      <c r="S149" s="66">
        <f>SUMIFS([1]S1!$F$336:$F$567,[1]S1!$C$336:$C$567,'[1]6.2'!$C149,[1]S1!$A$336:$A$567,'[1]6.2'!S$6)</f>
        <v>0</v>
      </c>
      <c r="T149" s="66">
        <f>SUMIFS([1]S1!$F$336:$F$567,[1]S1!$C$336:$C$567,'[1]6.2'!$C149,[1]S1!$A$336:$A$567,'[1]6.2'!T$6)</f>
        <v>0</v>
      </c>
      <c r="U149" s="64">
        <f t="shared" si="3"/>
        <v>1462.12</v>
      </c>
      <c r="V149" s="22"/>
      <c r="AA149" s="66">
        <f>IFERROR((SUMIFS('[1]4'!$D$28:$D$138,'[1]4'!$C$28:$C$138,'[1]6.2'!C149))*1000,0)+IFERROR((SUMIFS('[1]4'!$D$186:$D$233,'[1]4'!$C$186:$C$233,'[1]6.2'!C149))*1000,0)</f>
        <v>1462.12</v>
      </c>
      <c r="AB149" s="66">
        <f t="shared" si="1"/>
        <v>0</v>
      </c>
    </row>
    <row r="150" spans="2:28" ht="12.75" x14ac:dyDescent="0.2">
      <c r="B150" s="77" t="s">
        <v>132</v>
      </c>
      <c r="C150" s="76" t="str">
        <f>[1]Pav.tvarkyklė!E37</f>
        <v xml:space="preserve">   Transporto paslaugų pirkimo sąnaudos</v>
      </c>
      <c r="D150" s="63">
        <v>600452</v>
      </c>
      <c r="E150" s="64">
        <f>IFERROR(SUMIFS('[1]4.Sąnaudos'!$L$4:$L$333,'[1]4.Sąnaudos'!$B$4:$B$333,'[1]6.2'!$D150),"")</f>
        <v>4068.63</v>
      </c>
      <c r="F150" s="79" t="s">
        <v>36</v>
      </c>
      <c r="G150" s="79" t="s">
        <v>36</v>
      </c>
      <c r="H150" s="80">
        <f>SUMIFS([1]S1!$F$336:$F$567,[1]S1!$C$336:$C$567,'[1]6.2'!$C150,[1]S1!$A$336:$A$567,'[1]6.2'!H$6)</f>
        <v>0</v>
      </c>
      <c r="I150" s="80">
        <f>SUMIFS([1]S1!$F$336:$F$567,[1]S1!$C$336:$C$567,'[1]6.2'!$C150,[1]S1!$A$336:$A$567,'[1]6.2'!I$6)</f>
        <v>0</v>
      </c>
      <c r="J150" s="80">
        <f>SUMIFS([1]S1!$F$336:$F$567,[1]S1!$C$336:$C$567,'[1]6.2'!$C150,[1]S1!$A$336:$A$567,'[1]6.2'!J$6)</f>
        <v>0</v>
      </c>
      <c r="K150" s="80">
        <f>SUMIFS([1]S1!$F$336:$F$567,[1]S1!$C$336:$C$567,'[1]6.2'!$C150,[1]S1!$A$336:$A$567,'[1]6.2'!K$6)</f>
        <v>0</v>
      </c>
      <c r="L150" s="80">
        <f>SUMIFS([1]S1!$F$336:$F$567,[1]S1!$C$336:$C$567,'[1]6.2'!$C150,[1]S1!$A$336:$A$567,'[1]6.2'!L$6)</f>
        <v>0</v>
      </c>
      <c r="M150" s="80">
        <f>SUMIFS([1]S1!$F$336:$F$567,[1]S1!$C$336:$C$567,'[1]6.2'!$C150,[1]S1!$A$336:$A$567,'[1]6.2'!M$6)</f>
        <v>0</v>
      </c>
      <c r="N150" s="80">
        <f>SUMIFS([1]S1!$F$336:$F$567,[1]S1!$C$336:$C$567,'[1]6.2'!$C150,[1]S1!$A$336:$A$567,'[1]6.2'!N$6)</f>
        <v>0</v>
      </c>
      <c r="O150" s="80">
        <f>SUMIFS([1]S1!$F$336:$F$567,[1]S1!$C$336:$C$567,'[1]6.2'!$C150,[1]S1!$A$336:$A$567,'[1]6.2'!O$6)</f>
        <v>0</v>
      </c>
      <c r="P150" s="80">
        <f>SUMIFS([1]S1!$F$336:$F$567,[1]S1!$C$336:$C$567,'[1]6.2'!$C150,[1]S1!$A$336:$A$567,'[1]6.2'!P$6)</f>
        <v>0</v>
      </c>
      <c r="Q150" s="80">
        <f>SUMIFS([1]S1!$F$336:$F$567,[1]S1!$C$336:$C$567,'[1]6.2'!$C150,[1]S1!$A$336:$A$567,'[1]6.2'!Q$6)</f>
        <v>0</v>
      </c>
      <c r="R150" s="80">
        <f>SUMIFS([1]S1!$F$336:$F$567,[1]S1!$C$336:$C$567,'[1]6.2'!$C150,[1]S1!$A$336:$A$567,'[1]6.2'!R$6)</f>
        <v>0</v>
      </c>
      <c r="S150" s="80">
        <f>SUMIFS([1]S1!$F$336:$F$567,[1]S1!$C$336:$C$567,'[1]6.2'!$C150,[1]S1!$A$336:$A$567,'[1]6.2'!S$6)</f>
        <v>0</v>
      </c>
      <c r="T150" s="80">
        <f>SUMIFS([1]S1!$F$336:$F$567,[1]S1!$C$336:$C$567,'[1]6.2'!$C150,[1]S1!$A$336:$A$567,'[1]6.2'!T$6)</f>
        <v>0</v>
      </c>
      <c r="U150" s="81">
        <f>SUM(E150:T152)</f>
        <v>6715.24</v>
      </c>
      <c r="V150" s="22"/>
      <c r="AA150" s="80">
        <f>IFERROR((SUMIFS('[1]4'!$D$28:$D$138,'[1]4'!$C$28:$C$138,'[1]6.2'!C150))*1000,0)+IFERROR((SUMIFS('[1]4'!$D$186:$D$233,'[1]4'!$C$186:$C$233,'[1]6.2'!C150))*1000,0)</f>
        <v>6715.24</v>
      </c>
      <c r="AB150" s="80">
        <f t="shared" si="1"/>
        <v>0</v>
      </c>
    </row>
    <row r="151" spans="2:28" ht="12.75" x14ac:dyDescent="0.2">
      <c r="B151" s="83"/>
      <c r="C151" s="82"/>
      <c r="D151" s="63">
        <v>62042</v>
      </c>
      <c r="E151" s="64">
        <f>IFERROR(SUMIFS('[1]4.Sąnaudos'!$L$4:$L$333,'[1]4.Sąnaudos'!$B$4:$B$333,'[1]6.2'!$D151),"")</f>
        <v>1302.96</v>
      </c>
      <c r="F151" s="84"/>
      <c r="G151" s="84"/>
      <c r="H151" s="85"/>
      <c r="I151" s="85"/>
      <c r="J151" s="85"/>
      <c r="K151" s="85"/>
      <c r="L151" s="85"/>
      <c r="M151" s="85"/>
      <c r="N151" s="85"/>
      <c r="O151" s="85"/>
      <c r="P151" s="85"/>
      <c r="Q151" s="85"/>
      <c r="R151" s="85"/>
      <c r="S151" s="85"/>
      <c r="T151" s="85"/>
      <c r="U151" s="86"/>
      <c r="V151" s="22"/>
      <c r="AA151" s="85"/>
      <c r="AB151" s="85"/>
    </row>
    <row r="152" spans="2:28" ht="12.75" x14ac:dyDescent="0.2">
      <c r="B152" s="88"/>
      <c r="C152" s="87"/>
      <c r="D152" s="63">
        <v>63024</v>
      </c>
      <c r="E152" s="64">
        <f>IFERROR(SUMIFS('[1]4.Sąnaudos'!$L$4:$L$333,'[1]4.Sąnaudos'!$B$4:$B$333,'[1]6.2'!$D152),"")</f>
        <v>1343.65</v>
      </c>
      <c r="F152" s="89"/>
      <c r="G152" s="89"/>
      <c r="H152" s="90"/>
      <c r="I152" s="90"/>
      <c r="J152" s="90"/>
      <c r="K152" s="90"/>
      <c r="L152" s="90"/>
      <c r="M152" s="90"/>
      <c r="N152" s="90"/>
      <c r="O152" s="90"/>
      <c r="P152" s="90"/>
      <c r="Q152" s="90"/>
      <c r="R152" s="90"/>
      <c r="S152" s="90"/>
      <c r="T152" s="90"/>
      <c r="U152" s="91"/>
      <c r="V152" s="22"/>
      <c r="AA152" s="90"/>
      <c r="AB152" s="90"/>
    </row>
    <row r="153" spans="2:28" ht="12.75" x14ac:dyDescent="0.2">
      <c r="B153" s="10" t="s">
        <v>133</v>
      </c>
      <c r="C153" s="10" t="str">
        <f>[1]Pav.tvarkyklė!E43</f>
        <v xml:space="preserve">   Įmokų administravimo paslaugų sąnaudos</v>
      </c>
      <c r="D153" s="112">
        <v>62045</v>
      </c>
      <c r="E153" s="64">
        <f>IFERROR(SUMIFS('[1]4.Sąnaudos'!$L$4:$L$333,'[1]4.Sąnaudos'!$B$4:$B$333,'[1]6.2'!$D153),"")</f>
        <v>0</v>
      </c>
      <c r="F153" s="65" t="s">
        <v>36</v>
      </c>
      <c r="G153" s="65" t="s">
        <v>36</v>
      </c>
      <c r="H153" s="66">
        <f>SUMIFS([1]S1!$F$336:$F$567,[1]S1!$C$336:$C$567,'[1]6.2'!$C153,[1]S1!$A$336:$A$567,'[1]6.2'!H$6)</f>
        <v>0</v>
      </c>
      <c r="I153" s="66">
        <f>SUMIFS([1]S1!$F$336:$F$567,[1]S1!$C$336:$C$567,'[1]6.2'!$C153,[1]S1!$A$336:$A$567,'[1]6.2'!I$6)</f>
        <v>0</v>
      </c>
      <c r="J153" s="66">
        <f>SUMIFS([1]S1!$F$336:$F$567,[1]S1!$C$336:$C$567,'[1]6.2'!$C153,[1]S1!$A$336:$A$567,'[1]6.2'!J$6)</f>
        <v>0</v>
      </c>
      <c r="K153" s="66">
        <f>SUMIFS([1]S1!$F$336:$F$567,[1]S1!$C$336:$C$567,'[1]6.2'!$C153,[1]S1!$A$336:$A$567,'[1]6.2'!K$6)</f>
        <v>0</v>
      </c>
      <c r="L153" s="66">
        <f>SUMIFS([1]S1!$F$336:$F$567,[1]S1!$C$336:$C$567,'[1]6.2'!$C153,[1]S1!$A$336:$A$567,'[1]6.2'!L$6)</f>
        <v>0</v>
      </c>
      <c r="M153" s="66">
        <f>SUMIFS([1]S1!$F$336:$F$567,[1]S1!$C$336:$C$567,'[1]6.2'!$C153,[1]S1!$A$336:$A$567,'[1]6.2'!M$6)</f>
        <v>0</v>
      </c>
      <c r="N153" s="66">
        <f>SUMIFS([1]S1!$F$336:$F$567,[1]S1!$C$336:$C$567,'[1]6.2'!$C153,[1]S1!$A$336:$A$567,'[1]6.2'!N$6)</f>
        <v>0</v>
      </c>
      <c r="O153" s="66">
        <f>SUMIFS([1]S1!$F$336:$F$567,[1]S1!$C$336:$C$567,'[1]6.2'!$C153,[1]S1!$A$336:$A$567,'[1]6.2'!O$6)</f>
        <v>0</v>
      </c>
      <c r="P153" s="66">
        <f>SUMIFS([1]S1!$F$336:$F$567,[1]S1!$C$336:$C$567,'[1]6.2'!$C153,[1]S1!$A$336:$A$567,'[1]6.2'!P$6)</f>
        <v>0</v>
      </c>
      <c r="Q153" s="66">
        <f>SUMIFS([1]S1!$F$336:$F$567,[1]S1!$C$336:$C$567,'[1]6.2'!$C153,[1]S1!$A$336:$A$567,'[1]6.2'!Q$6)</f>
        <v>0</v>
      </c>
      <c r="R153" s="66">
        <f>SUMIFS([1]S1!$F$336:$F$567,[1]S1!$C$336:$C$567,'[1]6.2'!$C153,[1]S1!$A$336:$A$567,'[1]6.2'!R$6)</f>
        <v>0</v>
      </c>
      <c r="S153" s="66">
        <f>SUMIFS([1]S1!$F$336:$F$567,[1]S1!$C$336:$C$567,'[1]6.2'!$C153,[1]S1!$A$336:$A$567,'[1]6.2'!S$6)</f>
        <v>0</v>
      </c>
      <c r="T153" s="66">
        <f>SUMIFS([1]S1!$F$336:$F$567,[1]S1!$C$336:$C$567,'[1]6.2'!$C153,[1]S1!$A$336:$A$567,'[1]6.2'!T$6)</f>
        <v>0</v>
      </c>
      <c r="U153" s="64">
        <f t="shared" si="3"/>
        <v>0</v>
      </c>
      <c r="V153" s="22"/>
      <c r="AA153" s="66">
        <f>IFERROR((SUMIFS('[1]4'!$D$28:$D$138,'[1]4'!$C$28:$C$138,'[1]6.2'!C153))*1000,0)+IFERROR((SUMIFS('[1]4'!$D$186:$D$233,'[1]4'!$C$186:$C$233,'[1]6.2'!C153))*1000,0)</f>
        <v>0</v>
      </c>
      <c r="AB153" s="66">
        <f t="shared" si="1"/>
        <v>0</v>
      </c>
    </row>
    <row r="154" spans="2:28" ht="12.75" x14ac:dyDescent="0.2">
      <c r="B154" s="99" t="s">
        <v>134</v>
      </c>
      <c r="C154" s="10" t="str">
        <f>[1]Pav.tvarkyklė!E54</f>
        <v xml:space="preserve">   Vartotojų informavimo paslaugų pirkimo sąnaudos</v>
      </c>
      <c r="D154" s="63">
        <v>62083</v>
      </c>
      <c r="E154" s="64">
        <f>IFERROR(SUMIFS('[1]4.Sąnaudos'!$L$4:$L$333,'[1]4.Sąnaudos'!$B$4:$B$333,'[1]6.2'!$D154),"")</f>
        <v>0</v>
      </c>
      <c r="F154" s="65" t="s">
        <v>36</v>
      </c>
      <c r="G154" s="65" t="s">
        <v>36</v>
      </c>
      <c r="H154" s="66">
        <f>SUMIFS([1]S1!$F$336:$F$567,[1]S1!$C$336:$C$567,'[1]6.2'!$C154,[1]S1!$A$336:$A$567,'[1]6.2'!H$6)</f>
        <v>0</v>
      </c>
      <c r="I154" s="66">
        <f>SUMIFS([1]S1!$F$336:$F$567,[1]S1!$C$336:$C$567,'[1]6.2'!$C154,[1]S1!$A$336:$A$567,'[1]6.2'!I$6)</f>
        <v>0</v>
      </c>
      <c r="J154" s="66">
        <f>SUMIFS([1]S1!$F$336:$F$567,[1]S1!$C$336:$C$567,'[1]6.2'!$C154,[1]S1!$A$336:$A$567,'[1]6.2'!J$6)</f>
        <v>0</v>
      </c>
      <c r="K154" s="66">
        <f>SUMIFS([1]S1!$F$336:$F$567,[1]S1!$C$336:$C$567,'[1]6.2'!$C154,[1]S1!$A$336:$A$567,'[1]6.2'!K$6)</f>
        <v>0</v>
      </c>
      <c r="L154" s="66">
        <f>SUMIFS([1]S1!$F$336:$F$567,[1]S1!$C$336:$C$567,'[1]6.2'!$C154,[1]S1!$A$336:$A$567,'[1]6.2'!L$6)</f>
        <v>0</v>
      </c>
      <c r="M154" s="66">
        <f>SUMIFS([1]S1!$F$336:$F$567,[1]S1!$C$336:$C$567,'[1]6.2'!$C154,[1]S1!$A$336:$A$567,'[1]6.2'!M$6)</f>
        <v>0</v>
      </c>
      <c r="N154" s="66">
        <f>SUMIFS([1]S1!$F$336:$F$567,[1]S1!$C$336:$C$567,'[1]6.2'!$C154,[1]S1!$A$336:$A$567,'[1]6.2'!N$6)</f>
        <v>0</v>
      </c>
      <c r="O154" s="66">
        <f>SUMIFS([1]S1!$F$336:$F$567,[1]S1!$C$336:$C$567,'[1]6.2'!$C154,[1]S1!$A$336:$A$567,'[1]6.2'!O$6)</f>
        <v>0</v>
      </c>
      <c r="P154" s="66">
        <f>SUMIFS([1]S1!$F$336:$F$567,[1]S1!$C$336:$C$567,'[1]6.2'!$C154,[1]S1!$A$336:$A$567,'[1]6.2'!P$6)</f>
        <v>0</v>
      </c>
      <c r="Q154" s="66">
        <f>SUMIFS([1]S1!$F$336:$F$567,[1]S1!$C$336:$C$567,'[1]6.2'!$C154,[1]S1!$A$336:$A$567,'[1]6.2'!Q$6)</f>
        <v>0</v>
      </c>
      <c r="R154" s="66">
        <f>SUMIFS([1]S1!$F$336:$F$567,[1]S1!$C$336:$C$567,'[1]6.2'!$C154,[1]S1!$A$336:$A$567,'[1]6.2'!R$6)</f>
        <v>0</v>
      </c>
      <c r="S154" s="66">
        <f>SUMIFS([1]S1!$F$336:$F$567,[1]S1!$C$336:$C$567,'[1]6.2'!$C154,[1]S1!$A$336:$A$567,'[1]6.2'!S$6)</f>
        <v>0</v>
      </c>
      <c r="T154" s="66">
        <f>SUMIFS([1]S1!$F$336:$F$567,[1]S1!$C$336:$C$567,'[1]6.2'!$C154,[1]S1!$A$336:$A$567,'[1]6.2'!T$6)</f>
        <v>0</v>
      </c>
      <c r="U154" s="64">
        <f t="shared" si="3"/>
        <v>0</v>
      </c>
      <c r="V154" s="22"/>
      <c r="AA154" s="66">
        <f>IFERROR((SUMIFS('[1]4'!$D$28:$D$138,'[1]4'!$C$28:$C$138,'[1]6.2'!C154))*1000,0)+IFERROR((SUMIFS('[1]4'!$D$186:$D$233,'[1]4'!$C$186:$C$233,'[1]6.2'!C154))*1000,0)</f>
        <v>0</v>
      </c>
      <c r="AB154" s="66">
        <f t="shared" si="1"/>
        <v>0</v>
      </c>
    </row>
    <row r="155" spans="2:28" ht="12.75" x14ac:dyDescent="0.2">
      <c r="B155" s="113" t="s">
        <v>135</v>
      </c>
      <c r="C155" s="114" t="s">
        <v>136</v>
      </c>
      <c r="D155" s="63"/>
      <c r="E155" s="64">
        <f>IFERROR(SUMIFS('[1]4.Sąnaudos'!$L$4:$L$333,'[1]4.Sąnaudos'!$B$4:$B$333,'[1]6.2'!$D155),"")</f>
        <v>0</v>
      </c>
      <c r="F155" s="65" t="s">
        <v>36</v>
      </c>
      <c r="G155" s="65" t="s">
        <v>36</v>
      </c>
      <c r="H155" s="66">
        <f>SUMIFS([1]S1!$F$336:$F$567,[1]S1!$C$336:$C$567,'[1]6.2'!$C155,[1]S1!$A$336:$A$567,'[1]6.2'!H$6)</f>
        <v>0</v>
      </c>
      <c r="I155" s="66">
        <f>SUMIFS([1]S1!$F$336:$F$567,[1]S1!$C$336:$C$567,'[1]6.2'!$C155,[1]S1!$A$336:$A$567,'[1]6.2'!I$6)</f>
        <v>0</v>
      </c>
      <c r="J155" s="66">
        <f>SUMIFS([1]S1!$F$336:$F$567,[1]S1!$C$336:$C$567,'[1]6.2'!$C155,[1]S1!$A$336:$A$567,'[1]6.2'!J$6)</f>
        <v>0</v>
      </c>
      <c r="K155" s="66">
        <f>SUMIFS([1]S1!$F$336:$F$567,[1]S1!$C$336:$C$567,'[1]6.2'!$C155,[1]S1!$A$336:$A$567,'[1]6.2'!K$6)</f>
        <v>0</v>
      </c>
      <c r="L155" s="66">
        <f>SUMIFS([1]S1!$F$336:$F$567,[1]S1!$C$336:$C$567,'[1]6.2'!$C155,[1]S1!$A$336:$A$567,'[1]6.2'!L$6)</f>
        <v>0</v>
      </c>
      <c r="M155" s="66">
        <f>SUMIFS([1]S1!$F$336:$F$567,[1]S1!$C$336:$C$567,'[1]6.2'!$C155,[1]S1!$A$336:$A$567,'[1]6.2'!M$6)</f>
        <v>0</v>
      </c>
      <c r="N155" s="66">
        <f>SUMIFS([1]S1!$F$336:$F$567,[1]S1!$C$336:$C$567,'[1]6.2'!$C155,[1]S1!$A$336:$A$567,'[1]6.2'!N$6)</f>
        <v>0</v>
      </c>
      <c r="O155" s="66">
        <f>SUMIFS([1]S1!$F$336:$F$567,[1]S1!$C$336:$C$567,'[1]6.2'!$C155,[1]S1!$A$336:$A$567,'[1]6.2'!O$6)</f>
        <v>0</v>
      </c>
      <c r="P155" s="66">
        <f>SUMIFS([1]S1!$F$336:$F$567,[1]S1!$C$336:$C$567,'[1]6.2'!$C155,[1]S1!$A$336:$A$567,'[1]6.2'!P$6)</f>
        <v>0</v>
      </c>
      <c r="Q155" s="66">
        <f>SUMIFS([1]S1!$F$336:$F$567,[1]S1!$C$336:$C$567,'[1]6.2'!$C155,[1]S1!$A$336:$A$567,'[1]6.2'!Q$6)</f>
        <v>0</v>
      </c>
      <c r="R155" s="66">
        <f>SUMIFS([1]S1!$F$336:$F$567,[1]S1!$C$336:$C$567,'[1]6.2'!$C155,[1]S1!$A$336:$A$567,'[1]6.2'!R$6)</f>
        <v>0</v>
      </c>
      <c r="S155" s="66">
        <f>SUMIFS([1]S1!$F$336:$F$567,[1]S1!$C$336:$C$567,'[1]6.2'!$C155,[1]S1!$A$336:$A$567,'[1]6.2'!S$6)</f>
        <v>0</v>
      </c>
      <c r="T155" s="66">
        <f>SUMIFS([1]S1!$F$336:$F$567,[1]S1!$C$336:$C$567,'[1]6.2'!$C155,[1]S1!$A$336:$A$567,'[1]6.2'!T$6)</f>
        <v>0</v>
      </c>
      <c r="U155" s="64">
        <f t="shared" si="3"/>
        <v>0</v>
      </c>
      <c r="V155" s="22"/>
      <c r="AA155" s="66">
        <f>IFERROR((SUMIFS('[1]4'!$D$28:$D$138,'[1]4'!$C$28:$C$138,'[1]6.2'!C155))*1000,0)+IFERROR((SUMIFS('[1]4'!$D$186:$D$233,'[1]4'!$C$186:$C$233,'[1]6.2'!C155))*1000,0)</f>
        <v>0</v>
      </c>
      <c r="AB155" s="66">
        <f t="shared" si="1"/>
        <v>0</v>
      </c>
    </row>
    <row r="156" spans="2:28" ht="12.75" x14ac:dyDescent="0.2">
      <c r="B156" s="77" t="s">
        <v>137</v>
      </c>
      <c r="C156" s="76" t="str">
        <f>[1]Pav.tvarkyklė!E56</f>
        <v xml:space="preserve">   Kitos administravimo sąnaudos.</v>
      </c>
      <c r="D156" s="63">
        <v>60048</v>
      </c>
      <c r="E156" s="64">
        <f>IFERROR(SUMIFS('[1]4.Sąnaudos'!$L$4:$L$333,'[1]4.Sąnaudos'!$B$4:$B$333,'[1]6.2'!$D156),"")</f>
        <v>6481.26</v>
      </c>
      <c r="F156" s="79" t="s">
        <v>36</v>
      </c>
      <c r="G156" s="79" t="s">
        <v>36</v>
      </c>
      <c r="H156" s="80">
        <f>SUMIFS([1]S1!$F$336:$F$567,[1]S1!$C$336:$C$567,'[1]6.2'!$C156,[1]S1!$A$336:$A$567,'[1]6.2'!H$6)</f>
        <v>0</v>
      </c>
      <c r="I156" s="80">
        <f>SUMIFS([1]S1!$F$336:$F$567,[1]S1!$C$336:$C$567,'[1]6.2'!$C156,[1]S1!$A$336:$A$567,'[1]6.2'!I$6)</f>
        <v>0</v>
      </c>
      <c r="J156" s="80">
        <f>SUMIFS([1]S1!$F$336:$F$567,[1]S1!$C$336:$C$567,'[1]6.2'!$C156,[1]S1!$A$336:$A$567,'[1]6.2'!J$6)</f>
        <v>0</v>
      </c>
      <c r="K156" s="80">
        <f>SUMIFS([1]S1!$F$336:$F$567,[1]S1!$C$336:$C$567,'[1]6.2'!$C156,[1]S1!$A$336:$A$567,'[1]6.2'!K$6)</f>
        <v>0</v>
      </c>
      <c r="L156" s="80">
        <f>SUMIFS([1]S1!$F$336:$F$567,[1]S1!$C$336:$C$567,'[1]6.2'!$C156,[1]S1!$A$336:$A$567,'[1]6.2'!L$6)</f>
        <v>0</v>
      </c>
      <c r="M156" s="80">
        <f>SUMIFS([1]S1!$F$336:$F$567,[1]S1!$C$336:$C$567,'[1]6.2'!$C156,[1]S1!$A$336:$A$567,'[1]6.2'!M$6)</f>
        <v>0</v>
      </c>
      <c r="N156" s="80">
        <f>SUMIFS([1]S1!$F$336:$F$567,[1]S1!$C$336:$C$567,'[1]6.2'!$C156,[1]S1!$A$336:$A$567,'[1]6.2'!N$6)</f>
        <v>0</v>
      </c>
      <c r="O156" s="80">
        <f>SUMIFS([1]S1!$F$336:$F$567,[1]S1!$C$336:$C$567,'[1]6.2'!$C156,[1]S1!$A$336:$A$567,'[1]6.2'!O$6)</f>
        <v>0</v>
      </c>
      <c r="P156" s="80">
        <f>SUMIFS([1]S1!$F$336:$F$567,[1]S1!$C$336:$C$567,'[1]6.2'!$C156,[1]S1!$A$336:$A$567,'[1]6.2'!P$6)</f>
        <v>0</v>
      </c>
      <c r="Q156" s="80">
        <f>SUMIFS([1]S1!$F$336:$F$567,[1]S1!$C$336:$C$567,'[1]6.2'!$C156,[1]S1!$A$336:$A$567,'[1]6.2'!Q$6)</f>
        <v>0</v>
      </c>
      <c r="R156" s="80">
        <f>SUMIFS([1]S1!$F$336:$F$567,[1]S1!$C$336:$C$567,'[1]6.2'!$C156,[1]S1!$A$336:$A$567,'[1]6.2'!R$6)</f>
        <v>0</v>
      </c>
      <c r="S156" s="80">
        <f>SUMIFS([1]S1!$F$336:$F$567,[1]S1!$C$336:$C$567,'[1]6.2'!$C156,[1]S1!$A$336:$A$567,'[1]6.2'!S$6)</f>
        <v>0</v>
      </c>
      <c r="T156" s="80">
        <f>SUMIFS([1]S1!$F$336:$F$567,[1]S1!$C$336:$C$567,'[1]6.2'!$C156,[1]S1!$A$336:$A$567,'[1]6.2'!T$6)</f>
        <v>0</v>
      </c>
      <c r="U156" s="81">
        <f>SUM(E156:T161)</f>
        <v>37436.49</v>
      </c>
      <c r="V156" s="22"/>
      <c r="AA156" s="80">
        <f>IFERROR((SUMIFS('[1]4'!$D$28:$D$138,'[1]4'!$C$28:$C$138,'[1]6.2'!C156))*1000,0)+IFERROR((SUMIFS('[1]4'!$D$186:$D$233,'[1]4'!$C$186:$C$233,'[1]6.2'!C156))*1000,0)</f>
        <v>37436.49</v>
      </c>
      <c r="AB156" s="80">
        <f t="shared" si="1"/>
        <v>0</v>
      </c>
    </row>
    <row r="157" spans="2:28" ht="12.75" x14ac:dyDescent="0.2">
      <c r="B157" s="83"/>
      <c r="C157" s="82"/>
      <c r="D157" s="63">
        <v>63130</v>
      </c>
      <c r="E157" s="64">
        <f>IFERROR(SUMIFS('[1]4.Sąnaudos'!$L$4:$L$333,'[1]4.Sąnaudos'!$B$4:$B$333,'[1]6.2'!$D157),"")</f>
        <v>4722.84</v>
      </c>
      <c r="F157" s="84"/>
      <c r="G157" s="84"/>
      <c r="H157" s="85"/>
      <c r="I157" s="85"/>
      <c r="J157" s="85"/>
      <c r="K157" s="85"/>
      <c r="L157" s="85"/>
      <c r="M157" s="85"/>
      <c r="N157" s="85"/>
      <c r="O157" s="85"/>
      <c r="P157" s="85"/>
      <c r="Q157" s="85"/>
      <c r="R157" s="85"/>
      <c r="S157" s="85"/>
      <c r="T157" s="85"/>
      <c r="U157" s="86"/>
      <c r="V157" s="22"/>
      <c r="AA157" s="85"/>
      <c r="AB157" s="85"/>
    </row>
    <row r="158" spans="2:28" ht="12.75" x14ac:dyDescent="0.2">
      <c r="B158" s="83"/>
      <c r="C158" s="82"/>
      <c r="D158" s="63">
        <v>63129</v>
      </c>
      <c r="E158" s="64">
        <f>IFERROR(SUMIFS('[1]4.Sąnaudos'!$L$4:$L$333,'[1]4.Sąnaudos'!$B$4:$B$333,'[1]6.2'!$D158),"")</f>
        <v>23113.599999999999</v>
      </c>
      <c r="F158" s="84"/>
      <c r="G158" s="84"/>
      <c r="H158" s="85"/>
      <c r="I158" s="85"/>
      <c r="J158" s="85"/>
      <c r="K158" s="85"/>
      <c r="L158" s="85"/>
      <c r="M158" s="85"/>
      <c r="N158" s="85"/>
      <c r="O158" s="85"/>
      <c r="P158" s="85"/>
      <c r="Q158" s="85"/>
      <c r="R158" s="85"/>
      <c r="S158" s="85"/>
      <c r="T158" s="85"/>
      <c r="U158" s="86"/>
      <c r="V158" s="22"/>
      <c r="AA158" s="85"/>
      <c r="AB158" s="85"/>
    </row>
    <row r="159" spans="2:28" ht="12.75" x14ac:dyDescent="0.2">
      <c r="B159" s="83"/>
      <c r="C159" s="82"/>
      <c r="D159" s="63">
        <v>6400</v>
      </c>
      <c r="E159" s="64">
        <f>IFERROR(SUMIFS('[1]4.Sąnaudos'!$L$4:$L$333,'[1]4.Sąnaudos'!$B$4:$B$333,'[1]6.2'!$D159),"")</f>
        <v>0</v>
      </c>
      <c r="F159" s="84"/>
      <c r="G159" s="84"/>
      <c r="H159" s="85"/>
      <c r="I159" s="85"/>
      <c r="J159" s="85"/>
      <c r="K159" s="85"/>
      <c r="L159" s="85"/>
      <c r="M159" s="85"/>
      <c r="N159" s="85"/>
      <c r="O159" s="85"/>
      <c r="P159" s="85"/>
      <c r="Q159" s="85"/>
      <c r="R159" s="85"/>
      <c r="S159" s="85"/>
      <c r="T159" s="85"/>
      <c r="U159" s="86"/>
      <c r="V159" s="22"/>
      <c r="AA159" s="85"/>
      <c r="AB159" s="85"/>
    </row>
    <row r="160" spans="2:28" ht="12.75" x14ac:dyDescent="0.2">
      <c r="B160" s="83"/>
      <c r="C160" s="82"/>
      <c r="D160" s="63">
        <v>640111</v>
      </c>
      <c r="E160" s="64">
        <f>IFERROR(SUMIFS('[1]4.Sąnaudos'!$L$4:$L$333,'[1]4.Sąnaudos'!$B$4:$B$333,'[1]6.2'!$D160),"")</f>
        <v>3118.79</v>
      </c>
      <c r="F160" s="84"/>
      <c r="G160" s="84"/>
      <c r="H160" s="85"/>
      <c r="I160" s="85"/>
      <c r="J160" s="85"/>
      <c r="K160" s="85"/>
      <c r="L160" s="85"/>
      <c r="M160" s="85"/>
      <c r="N160" s="85"/>
      <c r="O160" s="85"/>
      <c r="P160" s="85"/>
      <c r="Q160" s="85"/>
      <c r="R160" s="85"/>
      <c r="S160" s="85"/>
      <c r="T160" s="85"/>
      <c r="U160" s="86"/>
      <c r="V160" s="22"/>
      <c r="AA160" s="85"/>
      <c r="AB160" s="85"/>
    </row>
    <row r="161" spans="2:28" ht="12.75" x14ac:dyDescent="0.2">
      <c r="B161" s="88"/>
      <c r="C161" s="87"/>
      <c r="D161" s="63">
        <v>640119</v>
      </c>
      <c r="E161" s="64">
        <f>IFERROR(SUMIFS('[1]4.Sąnaudos'!$L$4:$L$333,'[1]4.Sąnaudos'!$B$4:$B$333,'[1]6.2'!$D161),"")</f>
        <v>0</v>
      </c>
      <c r="F161" s="89"/>
      <c r="G161" s="89"/>
      <c r="H161" s="90"/>
      <c r="I161" s="90"/>
      <c r="J161" s="90"/>
      <c r="K161" s="90"/>
      <c r="L161" s="90"/>
      <c r="M161" s="90"/>
      <c r="N161" s="90"/>
      <c r="O161" s="90"/>
      <c r="P161" s="90"/>
      <c r="Q161" s="90"/>
      <c r="R161" s="90"/>
      <c r="S161" s="90"/>
      <c r="T161" s="90"/>
      <c r="U161" s="91"/>
      <c r="V161" s="22"/>
      <c r="AA161" s="90"/>
      <c r="AB161" s="90"/>
    </row>
    <row r="162" spans="2:28" ht="12.75" x14ac:dyDescent="0.2">
      <c r="B162" s="115" t="s">
        <v>138</v>
      </c>
      <c r="C162" s="36" t="str">
        <f>[1]Pav.tvarkyklė!E55</f>
        <v>Rinkodaros ir pardavimų sąnaudos</v>
      </c>
      <c r="D162" s="63">
        <v>62082</v>
      </c>
      <c r="E162" s="64">
        <f>IFERROR(SUMIFS('[1]4.Sąnaudos'!$L$4:$L$333,'[1]4.Sąnaudos'!$B$4:$B$333,'[1]6.2'!$D162),"")</f>
        <v>0</v>
      </c>
      <c r="F162" s="65" t="s">
        <v>36</v>
      </c>
      <c r="G162" s="65" t="s">
        <v>36</v>
      </c>
      <c r="H162" s="66">
        <f>SUMIFS([1]S1!$F$336:$F$567,[1]S1!$C$336:$C$567,'[1]6.2'!$C162,[1]S1!$A$336:$A$567,'[1]6.2'!H$6)</f>
        <v>0</v>
      </c>
      <c r="I162" s="66">
        <f>SUMIFS([1]S1!$F$336:$F$567,[1]S1!$C$336:$C$567,'[1]6.2'!$C162,[1]S1!$A$336:$A$567,'[1]6.2'!I$6)</f>
        <v>0</v>
      </c>
      <c r="J162" s="66">
        <f>SUMIFS([1]S1!$F$336:$F$567,[1]S1!$C$336:$C$567,'[1]6.2'!$C162,[1]S1!$A$336:$A$567,'[1]6.2'!J$6)</f>
        <v>0</v>
      </c>
      <c r="K162" s="66">
        <f>SUMIFS([1]S1!$F$336:$F$567,[1]S1!$C$336:$C$567,'[1]6.2'!$C162,[1]S1!$A$336:$A$567,'[1]6.2'!K$6)</f>
        <v>0</v>
      </c>
      <c r="L162" s="66">
        <f>SUMIFS([1]S1!$F$336:$F$567,[1]S1!$C$336:$C$567,'[1]6.2'!$C162,[1]S1!$A$336:$A$567,'[1]6.2'!L$6)</f>
        <v>0</v>
      </c>
      <c r="M162" s="66">
        <f>SUMIFS([1]S1!$F$336:$F$567,[1]S1!$C$336:$C$567,'[1]6.2'!$C162,[1]S1!$A$336:$A$567,'[1]6.2'!M$6)</f>
        <v>0</v>
      </c>
      <c r="N162" s="66">
        <f>SUMIFS([1]S1!$F$336:$F$567,[1]S1!$C$336:$C$567,'[1]6.2'!$C162,[1]S1!$A$336:$A$567,'[1]6.2'!N$6)</f>
        <v>0</v>
      </c>
      <c r="O162" s="66">
        <f>SUMIFS([1]S1!$F$336:$F$567,[1]S1!$C$336:$C$567,'[1]6.2'!$C162,[1]S1!$A$336:$A$567,'[1]6.2'!O$6)</f>
        <v>0</v>
      </c>
      <c r="P162" s="66">
        <f>SUMIFS([1]S1!$F$336:$F$567,[1]S1!$C$336:$C$567,'[1]6.2'!$C162,[1]S1!$A$336:$A$567,'[1]6.2'!P$6)</f>
        <v>0</v>
      </c>
      <c r="Q162" s="66">
        <f>SUMIFS([1]S1!$F$336:$F$567,[1]S1!$C$336:$C$567,'[1]6.2'!$C162,[1]S1!$A$336:$A$567,'[1]6.2'!Q$6)</f>
        <v>0</v>
      </c>
      <c r="R162" s="66">
        <f>SUMIFS([1]S1!$F$336:$F$567,[1]S1!$C$336:$C$567,'[1]6.2'!$C162,[1]S1!$A$336:$A$567,'[1]6.2'!R$6)</f>
        <v>0</v>
      </c>
      <c r="S162" s="66">
        <f>SUMIFS([1]S1!$F$336:$F$567,[1]S1!$C$336:$C$567,'[1]6.2'!$C162,[1]S1!$A$336:$A$567,'[1]6.2'!S$6)</f>
        <v>0</v>
      </c>
      <c r="T162" s="66">
        <f>SUMIFS([1]S1!$F$336:$F$567,[1]S1!$C$336:$C$567,'[1]6.2'!$C162,[1]S1!$A$336:$A$567,'[1]6.2'!T$6)</f>
        <v>0</v>
      </c>
      <c r="U162" s="64">
        <f t="shared" si="3"/>
        <v>0</v>
      </c>
      <c r="V162" s="22"/>
      <c r="AA162" s="66">
        <f>IFERROR((SUMIFS('[1]4'!$D$28:$D$138,'[1]4'!$C$28:$C$138,'[1]6.2'!C162))*1000,0)+IFERROR((SUMIFS('[1]4'!$D$186:$D$233,'[1]4'!$C$186:$C$233,'[1]6.2'!C162))*1000,0)</f>
        <v>0</v>
      </c>
      <c r="AB162" s="66">
        <f t="shared" si="1"/>
        <v>0</v>
      </c>
    </row>
    <row r="163" spans="2:28" ht="12.75" x14ac:dyDescent="0.2">
      <c r="B163" s="108" t="s">
        <v>139</v>
      </c>
      <c r="C163" s="68" t="s">
        <v>140</v>
      </c>
      <c r="D163" s="109"/>
      <c r="E163" s="70"/>
      <c r="F163" s="71" t="s">
        <v>36</v>
      </c>
      <c r="G163" s="71" t="s">
        <v>36</v>
      </c>
      <c r="H163" s="72"/>
      <c r="I163" s="72"/>
      <c r="J163" s="72"/>
      <c r="K163" s="72"/>
      <c r="L163" s="72"/>
      <c r="M163" s="72"/>
      <c r="N163" s="72"/>
      <c r="O163" s="72"/>
      <c r="P163" s="72"/>
      <c r="Q163" s="72"/>
      <c r="R163" s="72"/>
      <c r="S163" s="72"/>
      <c r="T163" s="72"/>
      <c r="U163" s="73">
        <f t="shared" si="3"/>
        <v>0</v>
      </c>
      <c r="V163" s="22"/>
      <c r="AA163" s="72"/>
      <c r="AB163" s="72"/>
    </row>
    <row r="164" spans="2:28" ht="12.75" x14ac:dyDescent="0.2">
      <c r="B164" s="99" t="s">
        <v>141</v>
      </c>
      <c r="C164" s="10" t="str">
        <f>[1]Pav.tvarkyklė!E60</f>
        <v xml:space="preserve">   Turto nuomos sąnaudos</v>
      </c>
      <c r="D164" s="63"/>
      <c r="E164" s="64">
        <f>IFERROR(SUMIFS('[1]4.Sąnaudos'!$L$4:$L$333,'[1]4.Sąnaudos'!$B$4:$B$333,'[1]6.2'!$D164),"")</f>
        <v>0</v>
      </c>
      <c r="F164" s="65" t="s">
        <v>36</v>
      </c>
      <c r="G164" s="65" t="s">
        <v>36</v>
      </c>
      <c r="H164" s="66">
        <f>SUMIFS([1]S1!$F$336:$F$567,[1]S1!$C$336:$C$567,'[1]6.2'!$C164,[1]S1!$A$336:$A$567,'[1]6.2'!H$6)</f>
        <v>0</v>
      </c>
      <c r="I164" s="66">
        <f>SUMIFS([1]S1!$F$336:$F$567,[1]S1!$C$336:$C$567,'[1]6.2'!$C164,[1]S1!$A$336:$A$567,'[1]6.2'!I$6)</f>
        <v>0</v>
      </c>
      <c r="J164" s="66">
        <f>SUMIFS([1]S1!$F$336:$F$567,[1]S1!$C$336:$C$567,'[1]6.2'!$C164,[1]S1!$A$336:$A$567,'[1]6.2'!J$6)</f>
        <v>0</v>
      </c>
      <c r="K164" s="66">
        <f>SUMIFS([1]S1!$F$336:$F$567,[1]S1!$C$336:$C$567,'[1]6.2'!$C164,[1]S1!$A$336:$A$567,'[1]6.2'!K$6)</f>
        <v>0</v>
      </c>
      <c r="L164" s="66">
        <f>SUMIFS([1]S1!$F$336:$F$567,[1]S1!$C$336:$C$567,'[1]6.2'!$C164,[1]S1!$A$336:$A$567,'[1]6.2'!L$6)</f>
        <v>0</v>
      </c>
      <c r="M164" s="66">
        <f>SUMIFS([1]S1!$F$336:$F$567,[1]S1!$C$336:$C$567,'[1]6.2'!$C164,[1]S1!$A$336:$A$567,'[1]6.2'!M$6)</f>
        <v>0</v>
      </c>
      <c r="N164" s="66">
        <f>SUMIFS([1]S1!$F$336:$F$567,[1]S1!$C$336:$C$567,'[1]6.2'!$C164,[1]S1!$A$336:$A$567,'[1]6.2'!N$6)</f>
        <v>0</v>
      </c>
      <c r="O164" s="66">
        <f>SUMIFS([1]S1!$F$336:$F$567,[1]S1!$C$336:$C$567,'[1]6.2'!$C164,[1]S1!$A$336:$A$567,'[1]6.2'!O$6)</f>
        <v>0</v>
      </c>
      <c r="P164" s="66">
        <f>SUMIFS([1]S1!$F$336:$F$567,[1]S1!$C$336:$C$567,'[1]6.2'!$C164,[1]S1!$A$336:$A$567,'[1]6.2'!P$6)</f>
        <v>0</v>
      </c>
      <c r="Q164" s="66">
        <f>SUMIFS([1]S1!$F$336:$F$567,[1]S1!$C$336:$C$567,'[1]6.2'!$C164,[1]S1!$A$336:$A$567,'[1]6.2'!Q$6)</f>
        <v>0</v>
      </c>
      <c r="R164" s="66">
        <f>SUMIFS([1]S1!$F$336:$F$567,[1]S1!$C$336:$C$567,'[1]6.2'!$C164,[1]S1!$A$336:$A$567,'[1]6.2'!R$6)</f>
        <v>0</v>
      </c>
      <c r="S164" s="66">
        <f>SUMIFS([1]S1!$F$336:$F$567,[1]S1!$C$336:$C$567,'[1]6.2'!$C164,[1]S1!$A$336:$A$567,'[1]6.2'!S$6)</f>
        <v>0</v>
      </c>
      <c r="T164" s="66">
        <f>SUMIFS([1]S1!$F$336:$F$567,[1]S1!$C$336:$C$567,'[1]6.2'!$C164,[1]S1!$A$336:$A$567,'[1]6.2'!T$6)</f>
        <v>0</v>
      </c>
      <c r="U164" s="64">
        <f t="shared" si="3"/>
        <v>0</v>
      </c>
      <c r="V164" s="22"/>
      <c r="AA164" s="66">
        <f>IFERROR((SUMIFS('[1]4'!$D$28:$D$138,'[1]4'!$C$28:$C$138,'[1]6.2'!C164))*1000,0)+IFERROR((SUMIFS('[1]4'!$D$186:$D$233,'[1]4'!$C$186:$C$233,'[1]6.2'!C164))*1000,0)</f>
        <v>0</v>
      </c>
      <c r="AB164" s="66">
        <f t="shared" si="1"/>
        <v>0</v>
      </c>
    </row>
    <row r="165" spans="2:28" ht="12.75" x14ac:dyDescent="0.2">
      <c r="B165" s="77" t="s">
        <v>142</v>
      </c>
      <c r="C165" s="76" t="str">
        <f>[1]Pav.tvarkyklė!E39</f>
        <v>Draudimo sąnaudos</v>
      </c>
      <c r="D165" s="97">
        <v>600453</v>
      </c>
      <c r="E165" s="64">
        <f>IFERROR(SUMIFS('[1]4.Sąnaudos'!$L$4:$L$333,'[1]4.Sąnaudos'!$B$4:$B$333,'[1]6.2'!$D165),"")</f>
        <v>150.12</v>
      </c>
      <c r="F165" s="79" t="s">
        <v>36</v>
      </c>
      <c r="G165" s="79" t="s">
        <v>36</v>
      </c>
      <c r="H165" s="80">
        <f>SUMIFS([1]S1!$F$336:$F$567,[1]S1!$C$336:$C$567,'[1]6.2'!$C165,[1]S1!$A$336:$A$567,'[1]6.2'!H$6)</f>
        <v>0</v>
      </c>
      <c r="I165" s="80">
        <f>SUMIFS([1]S1!$F$336:$F$567,[1]S1!$C$336:$C$567,'[1]6.2'!$C165,[1]S1!$A$336:$A$567,'[1]6.2'!I$6)</f>
        <v>0</v>
      </c>
      <c r="J165" s="80">
        <f>SUMIFS([1]S1!$F$336:$F$567,[1]S1!$C$336:$C$567,'[1]6.2'!$C165,[1]S1!$A$336:$A$567,'[1]6.2'!J$6)</f>
        <v>0</v>
      </c>
      <c r="K165" s="80">
        <f>SUMIFS([1]S1!$F$336:$F$567,[1]S1!$C$336:$C$567,'[1]6.2'!$C165,[1]S1!$A$336:$A$567,'[1]6.2'!K$6)</f>
        <v>0</v>
      </c>
      <c r="L165" s="80">
        <f>SUMIFS([1]S1!$F$336:$F$567,[1]S1!$C$336:$C$567,'[1]6.2'!$C165,[1]S1!$A$336:$A$567,'[1]6.2'!L$6)</f>
        <v>0</v>
      </c>
      <c r="M165" s="80">
        <f>SUMIFS([1]S1!$F$336:$F$567,[1]S1!$C$336:$C$567,'[1]6.2'!$C165,[1]S1!$A$336:$A$567,'[1]6.2'!M$6)</f>
        <v>0</v>
      </c>
      <c r="N165" s="80">
        <f>SUMIFS([1]S1!$F$336:$F$567,[1]S1!$C$336:$C$567,'[1]6.2'!$C165,[1]S1!$A$336:$A$567,'[1]6.2'!N$6)</f>
        <v>0</v>
      </c>
      <c r="O165" s="80">
        <f>SUMIFS([1]S1!$F$336:$F$567,[1]S1!$C$336:$C$567,'[1]6.2'!$C165,[1]S1!$A$336:$A$567,'[1]6.2'!O$6)</f>
        <v>0</v>
      </c>
      <c r="P165" s="80">
        <f>SUMIFS([1]S1!$F$336:$F$567,[1]S1!$C$336:$C$567,'[1]6.2'!$C165,[1]S1!$A$336:$A$567,'[1]6.2'!P$6)</f>
        <v>0</v>
      </c>
      <c r="Q165" s="80">
        <f>SUMIFS([1]S1!$F$336:$F$567,[1]S1!$C$336:$C$567,'[1]6.2'!$C165,[1]S1!$A$336:$A$567,'[1]6.2'!Q$6)</f>
        <v>0</v>
      </c>
      <c r="R165" s="80">
        <f>SUMIFS([1]S1!$F$336:$F$567,[1]S1!$C$336:$C$567,'[1]6.2'!$C165,[1]S1!$A$336:$A$567,'[1]6.2'!R$6)</f>
        <v>0</v>
      </c>
      <c r="S165" s="80">
        <f>SUMIFS([1]S1!$F$336:$F$567,[1]S1!$C$336:$C$567,'[1]6.2'!$C165,[1]S1!$A$336:$A$567,'[1]6.2'!S$6)</f>
        <v>0</v>
      </c>
      <c r="T165" s="80">
        <f>SUMIFS([1]S1!$F$336:$F$567,[1]S1!$C$336:$C$567,'[1]6.2'!$C165,[1]S1!$A$336:$A$567,'[1]6.2'!T$6)</f>
        <v>0</v>
      </c>
      <c r="U165" s="81">
        <f>SUM(E165:T167)</f>
        <v>1072.6399999999999</v>
      </c>
      <c r="V165" s="22"/>
      <c r="AA165" s="80">
        <f>IFERROR((SUMIFS('[1]4'!$D$28:$D$138,'[1]4'!$C$28:$C$138,'[1]6.2'!C165))*1000,0)+IFERROR((SUMIFS('[1]4'!$D$186:$D$233,'[1]4'!$C$186:$C$233,'[1]6.2'!C165))*1000,0)</f>
        <v>1072.6399999999999</v>
      </c>
      <c r="AB165" s="80">
        <f t="shared" si="1"/>
        <v>0</v>
      </c>
    </row>
    <row r="166" spans="2:28" ht="12.75" x14ac:dyDescent="0.2">
      <c r="B166" s="83"/>
      <c r="C166" s="82"/>
      <c r="D166" s="97">
        <v>62043</v>
      </c>
      <c r="E166" s="64">
        <f>IFERROR(SUMIFS('[1]4.Sąnaudos'!$L$4:$L$333,'[1]4.Sąnaudos'!$B$4:$B$333,'[1]6.2'!$D166),"")</f>
        <v>29</v>
      </c>
      <c r="F166" s="84"/>
      <c r="G166" s="84"/>
      <c r="H166" s="85"/>
      <c r="I166" s="85"/>
      <c r="J166" s="85"/>
      <c r="K166" s="85"/>
      <c r="L166" s="85"/>
      <c r="M166" s="85"/>
      <c r="N166" s="85"/>
      <c r="O166" s="85"/>
      <c r="P166" s="85"/>
      <c r="Q166" s="85"/>
      <c r="R166" s="85"/>
      <c r="S166" s="85"/>
      <c r="T166" s="85"/>
      <c r="U166" s="86"/>
      <c r="V166" s="22"/>
      <c r="AA166" s="85"/>
      <c r="AB166" s="85"/>
    </row>
    <row r="167" spans="2:28" ht="12.75" x14ac:dyDescent="0.2">
      <c r="B167" s="88"/>
      <c r="C167" s="87"/>
      <c r="D167" s="97">
        <v>6303</v>
      </c>
      <c r="E167" s="64">
        <f>IFERROR(SUMIFS('[1]4.Sąnaudos'!$L$4:$L$333,'[1]4.Sąnaudos'!$B$4:$B$333,'[1]6.2'!$D167),"")</f>
        <v>893.52</v>
      </c>
      <c r="F167" s="89"/>
      <c r="G167" s="89"/>
      <c r="H167" s="90"/>
      <c r="I167" s="90"/>
      <c r="J167" s="90"/>
      <c r="K167" s="90"/>
      <c r="L167" s="90"/>
      <c r="M167" s="90"/>
      <c r="N167" s="90"/>
      <c r="O167" s="90"/>
      <c r="P167" s="90"/>
      <c r="Q167" s="90"/>
      <c r="R167" s="90"/>
      <c r="S167" s="90"/>
      <c r="T167" s="90"/>
      <c r="U167" s="91"/>
      <c r="V167" s="22"/>
      <c r="AA167" s="90"/>
      <c r="AB167" s="90"/>
    </row>
    <row r="168" spans="2:28" ht="12.75" x14ac:dyDescent="0.2">
      <c r="B168" s="77" t="s">
        <v>143</v>
      </c>
      <c r="C168" s="76" t="str">
        <f>[1]Pav.tvarkyklė!E38</f>
        <v xml:space="preserve">   Laboratorinių tyrimų pirkimo sąnaudos</v>
      </c>
      <c r="D168" s="78">
        <v>6003513</v>
      </c>
      <c r="E168" s="64">
        <f>IFERROR(SUMIFS('[1]4.Sąnaudos'!$L$4:$L$333,'[1]4.Sąnaudos'!$B$4:$B$333,'[1]6.2'!$D168),"")</f>
        <v>13789.44</v>
      </c>
      <c r="F168" s="79" t="s">
        <v>36</v>
      </c>
      <c r="G168" s="79" t="s">
        <v>36</v>
      </c>
      <c r="H168" s="80">
        <f>SUMIFS([1]S1!$F$336:$F$567,[1]S1!$C$336:$C$567,'[1]6.2'!$C168,[1]S1!$A$336:$A$567,'[1]6.2'!H$6)</f>
        <v>0</v>
      </c>
      <c r="I168" s="80">
        <f>SUMIFS([1]S1!$F$336:$F$567,[1]S1!$C$336:$C$567,'[1]6.2'!$C168,[1]S1!$A$336:$A$567,'[1]6.2'!I$6)</f>
        <v>0</v>
      </c>
      <c r="J168" s="80">
        <f>SUMIFS([1]S1!$F$336:$F$567,[1]S1!$C$336:$C$567,'[1]6.2'!$C168,[1]S1!$A$336:$A$567,'[1]6.2'!J$6)</f>
        <v>0</v>
      </c>
      <c r="K168" s="80">
        <f>SUMIFS([1]S1!$F$336:$F$567,[1]S1!$C$336:$C$567,'[1]6.2'!$C168,[1]S1!$A$336:$A$567,'[1]6.2'!K$6)</f>
        <v>0</v>
      </c>
      <c r="L168" s="80">
        <f>SUMIFS([1]S1!$F$336:$F$567,[1]S1!$C$336:$C$567,'[1]6.2'!$C168,[1]S1!$A$336:$A$567,'[1]6.2'!L$6)</f>
        <v>0</v>
      </c>
      <c r="M168" s="80">
        <f>SUMIFS([1]S1!$F$336:$F$567,[1]S1!$C$336:$C$567,'[1]6.2'!$C168,[1]S1!$A$336:$A$567,'[1]6.2'!M$6)</f>
        <v>0</v>
      </c>
      <c r="N168" s="80">
        <f>SUMIFS([1]S1!$F$336:$F$567,[1]S1!$C$336:$C$567,'[1]6.2'!$C168,[1]S1!$A$336:$A$567,'[1]6.2'!N$6)</f>
        <v>0</v>
      </c>
      <c r="O168" s="80">
        <f>SUMIFS([1]S1!$F$336:$F$567,[1]S1!$C$336:$C$567,'[1]6.2'!$C168,[1]S1!$A$336:$A$567,'[1]6.2'!O$6)</f>
        <v>0</v>
      </c>
      <c r="P168" s="80">
        <f>SUMIFS([1]S1!$F$336:$F$567,[1]S1!$C$336:$C$567,'[1]6.2'!$C168,[1]S1!$A$336:$A$567,'[1]6.2'!P$6)</f>
        <v>0</v>
      </c>
      <c r="Q168" s="80">
        <f>SUMIFS([1]S1!$F$336:$F$567,[1]S1!$C$336:$C$567,'[1]6.2'!$C168,[1]S1!$A$336:$A$567,'[1]6.2'!Q$6)</f>
        <v>0</v>
      </c>
      <c r="R168" s="80">
        <f>SUMIFS([1]S1!$F$336:$F$567,[1]S1!$C$336:$C$567,'[1]6.2'!$C168,[1]S1!$A$336:$A$567,'[1]6.2'!R$6)</f>
        <v>0</v>
      </c>
      <c r="S168" s="80">
        <f>SUMIFS([1]S1!$F$336:$F$567,[1]S1!$C$336:$C$567,'[1]6.2'!$C168,[1]S1!$A$336:$A$567,'[1]6.2'!S$6)</f>
        <v>0</v>
      </c>
      <c r="T168" s="80">
        <f>SUMIFS([1]S1!$F$336:$F$567,[1]S1!$C$336:$C$567,'[1]6.2'!$C168,[1]S1!$A$336:$A$567,'[1]6.2'!T$6)</f>
        <v>0</v>
      </c>
      <c r="U168" s="81">
        <f>SUM(E168:T171)</f>
        <v>19938.78</v>
      </c>
      <c r="V168" s="22"/>
      <c r="AA168" s="80">
        <f>IFERROR((SUMIFS('[1]4'!$D$28:$D$138,'[1]4'!$C$28:$C$138,'[1]6.2'!C168))*1000,0)+IFERROR((SUMIFS('[1]4'!$D$186:$D$233,'[1]4'!$C$186:$C$233,'[1]6.2'!C168))*1000,0)</f>
        <v>19938.780000000002</v>
      </c>
      <c r="AB168" s="80">
        <f t="shared" si="1"/>
        <v>0</v>
      </c>
    </row>
    <row r="169" spans="2:28" ht="12.75" x14ac:dyDescent="0.2">
      <c r="B169" s="83"/>
      <c r="C169" s="82"/>
      <c r="D169" s="78">
        <v>6003515</v>
      </c>
      <c r="E169" s="64">
        <f>IFERROR(SUMIFS('[1]4.Sąnaudos'!$L$4:$L$333,'[1]4.Sąnaudos'!$B$4:$B$333,'[1]6.2'!$D169),"")</f>
        <v>5878.34</v>
      </c>
      <c r="F169" s="84"/>
      <c r="G169" s="84"/>
      <c r="H169" s="85"/>
      <c r="I169" s="85"/>
      <c r="J169" s="85"/>
      <c r="K169" s="85"/>
      <c r="L169" s="85"/>
      <c r="M169" s="85"/>
      <c r="N169" s="85"/>
      <c r="O169" s="85"/>
      <c r="P169" s="85"/>
      <c r="Q169" s="85"/>
      <c r="R169" s="85"/>
      <c r="S169" s="85"/>
      <c r="T169" s="85"/>
      <c r="U169" s="86"/>
      <c r="V169" s="22"/>
      <c r="AA169" s="85"/>
      <c r="AB169" s="85"/>
    </row>
    <row r="170" spans="2:28" ht="12.75" x14ac:dyDescent="0.2">
      <c r="B170" s="83"/>
      <c r="C170" s="82"/>
      <c r="D170" s="78">
        <v>6003516</v>
      </c>
      <c r="E170" s="64">
        <f>IFERROR(SUMIFS('[1]4.Sąnaudos'!$L$4:$L$333,'[1]4.Sąnaudos'!$B$4:$B$333,'[1]6.2'!$D170),"")</f>
        <v>79.62</v>
      </c>
      <c r="F170" s="84"/>
      <c r="G170" s="84"/>
      <c r="H170" s="85"/>
      <c r="I170" s="85"/>
      <c r="J170" s="85"/>
      <c r="K170" s="85"/>
      <c r="L170" s="85"/>
      <c r="M170" s="85"/>
      <c r="N170" s="85"/>
      <c r="O170" s="85"/>
      <c r="P170" s="85"/>
      <c r="Q170" s="85"/>
      <c r="R170" s="85"/>
      <c r="S170" s="85"/>
      <c r="T170" s="85"/>
      <c r="U170" s="86"/>
      <c r="V170" s="22"/>
      <c r="AA170" s="85"/>
      <c r="AB170" s="85"/>
    </row>
    <row r="171" spans="2:28" ht="12.75" x14ac:dyDescent="0.2">
      <c r="B171" s="88"/>
      <c r="C171" s="87"/>
      <c r="D171" s="78">
        <v>6003517</v>
      </c>
      <c r="E171" s="64">
        <f>IFERROR(SUMIFS('[1]4.Sąnaudos'!$L$4:$L$333,'[1]4.Sąnaudos'!$B$4:$B$333,'[1]6.2'!$D171),"")</f>
        <v>191.38</v>
      </c>
      <c r="F171" s="89"/>
      <c r="G171" s="89"/>
      <c r="H171" s="90"/>
      <c r="I171" s="90"/>
      <c r="J171" s="90"/>
      <c r="K171" s="90"/>
      <c r="L171" s="90"/>
      <c r="M171" s="90"/>
      <c r="N171" s="90"/>
      <c r="O171" s="90"/>
      <c r="P171" s="90"/>
      <c r="Q171" s="90"/>
      <c r="R171" s="90"/>
      <c r="S171" s="90"/>
      <c r="T171" s="90"/>
      <c r="U171" s="91"/>
      <c r="V171" s="22"/>
      <c r="AA171" s="90"/>
      <c r="AB171" s="90"/>
    </row>
    <row r="172" spans="2:28" ht="12.75" x14ac:dyDescent="0.2">
      <c r="B172" s="77" t="s">
        <v>144</v>
      </c>
      <c r="C172" s="76" t="str">
        <f>[1]Pav.tvarkyklė!E44</f>
        <v>Kitų paslaugų   pirkimo sąnaudos</v>
      </c>
      <c r="D172" s="96">
        <v>6003597</v>
      </c>
      <c r="E172" s="64">
        <f>IFERROR(SUMIFS('[1]4.Sąnaudos'!$L$4:$L$333,'[1]4.Sąnaudos'!$B$4:$B$333,'[1]6.2'!$D172),"")</f>
        <v>22.17</v>
      </c>
      <c r="F172" s="79" t="s">
        <v>36</v>
      </c>
      <c r="G172" s="79" t="s">
        <v>36</v>
      </c>
      <c r="H172" s="80">
        <f>SUMIFS([1]S1!$F$336:$F$567,[1]S1!$C$336:$C$567,'[1]6.2'!$C172,[1]S1!$A$336:$A$567,'[1]6.2'!H$6)</f>
        <v>0</v>
      </c>
      <c r="I172" s="80">
        <f>SUMIFS([1]S1!$F$336:$F$567,[1]S1!$C$336:$C$567,'[1]6.2'!$C172,[1]S1!$A$336:$A$567,'[1]6.2'!I$6)</f>
        <v>0</v>
      </c>
      <c r="J172" s="80">
        <f>SUMIFS([1]S1!$F$336:$F$567,[1]S1!$C$336:$C$567,'[1]6.2'!$C172,[1]S1!$A$336:$A$567,'[1]6.2'!J$6)</f>
        <v>0</v>
      </c>
      <c r="K172" s="80">
        <f>SUMIFS([1]S1!$F$336:$F$567,[1]S1!$C$336:$C$567,'[1]6.2'!$C172,[1]S1!$A$336:$A$567,'[1]6.2'!K$6)</f>
        <v>0</v>
      </c>
      <c r="L172" s="80">
        <f>SUMIFS([1]S1!$F$336:$F$567,[1]S1!$C$336:$C$567,'[1]6.2'!$C172,[1]S1!$A$336:$A$567,'[1]6.2'!L$6)</f>
        <v>0</v>
      </c>
      <c r="M172" s="80">
        <f>SUMIFS([1]S1!$F$336:$F$567,[1]S1!$C$336:$C$567,'[1]6.2'!$C172,[1]S1!$A$336:$A$567,'[1]6.2'!M$6)</f>
        <v>0</v>
      </c>
      <c r="N172" s="80">
        <f>SUMIFS([1]S1!$F$336:$F$567,[1]S1!$C$336:$C$567,'[1]6.2'!$C172,[1]S1!$A$336:$A$567,'[1]6.2'!N$6)</f>
        <v>0</v>
      </c>
      <c r="O172" s="80">
        <f>SUMIFS([1]S1!$F$336:$F$567,[1]S1!$C$336:$C$567,'[1]6.2'!$C172,[1]S1!$A$336:$A$567,'[1]6.2'!O$6)</f>
        <v>0</v>
      </c>
      <c r="P172" s="80">
        <f>SUMIFS([1]S1!$F$336:$F$567,[1]S1!$C$336:$C$567,'[1]6.2'!$C172,[1]S1!$A$336:$A$567,'[1]6.2'!P$6)</f>
        <v>0</v>
      </c>
      <c r="Q172" s="80">
        <f>SUMIFS([1]S1!$F$336:$F$567,[1]S1!$C$336:$C$567,'[1]6.2'!$C172,[1]S1!$A$336:$A$567,'[1]6.2'!Q$6)</f>
        <v>0</v>
      </c>
      <c r="R172" s="80">
        <f>SUMIFS([1]S1!$F$336:$F$567,[1]S1!$C$336:$C$567,'[1]6.2'!$C172,[1]S1!$A$336:$A$567,'[1]6.2'!R$6)</f>
        <v>0</v>
      </c>
      <c r="S172" s="80">
        <f>SUMIFS([1]S1!$F$336:$F$567,[1]S1!$C$336:$C$567,'[1]6.2'!$C172,[1]S1!$A$336:$A$567,'[1]6.2'!S$6)</f>
        <v>0</v>
      </c>
      <c r="T172" s="80">
        <f>SUMIFS([1]S1!$F$336:$F$567,[1]S1!$C$336:$C$567,'[1]6.2'!$C172,[1]S1!$A$336:$A$567,'[1]6.2'!T$6)</f>
        <v>0</v>
      </c>
      <c r="U172" s="81">
        <f>SUM(E172:T178)</f>
        <v>12478.41</v>
      </c>
      <c r="V172" s="22"/>
      <c r="AA172" s="80">
        <f>IFERROR((SUMIFS('[1]4'!$D$28:$D$138,'[1]4'!$C$28:$C$138,'[1]6.2'!C172))*1000,0)+IFERROR((SUMIFS('[1]4'!$D$186:$D$233,'[1]4'!$C$186:$C$233,'[1]6.2'!C172))*1000,0)</f>
        <v>12478.41</v>
      </c>
      <c r="AB172" s="80">
        <f t="shared" si="1"/>
        <v>0</v>
      </c>
    </row>
    <row r="173" spans="2:28" ht="12.75" x14ac:dyDescent="0.2">
      <c r="B173" s="83"/>
      <c r="C173" s="82"/>
      <c r="D173" s="97">
        <v>600454</v>
      </c>
      <c r="E173" s="64">
        <f>IFERROR(SUMIFS('[1]4.Sąnaudos'!$L$4:$L$333,'[1]4.Sąnaudos'!$B$4:$B$333,'[1]6.2'!$D173),"")</f>
        <v>886.09</v>
      </c>
      <c r="F173" s="84"/>
      <c r="G173" s="84"/>
      <c r="H173" s="85"/>
      <c r="I173" s="85"/>
      <c r="J173" s="85"/>
      <c r="K173" s="85"/>
      <c r="L173" s="85"/>
      <c r="M173" s="85"/>
      <c r="N173" s="85"/>
      <c r="O173" s="85"/>
      <c r="P173" s="85"/>
      <c r="Q173" s="85"/>
      <c r="R173" s="85"/>
      <c r="S173" s="85"/>
      <c r="T173" s="85"/>
      <c r="U173" s="86"/>
      <c r="V173" s="22"/>
      <c r="AA173" s="85"/>
      <c r="AB173" s="85"/>
    </row>
    <row r="174" spans="2:28" ht="12.75" x14ac:dyDescent="0.2">
      <c r="B174" s="83"/>
      <c r="C174" s="82"/>
      <c r="D174" s="97">
        <v>62048</v>
      </c>
      <c r="E174" s="64">
        <f>IFERROR(SUMIFS('[1]4.Sąnaudos'!$L$4:$L$333,'[1]4.Sąnaudos'!$B$4:$B$333,'[1]6.2'!$D174),"")</f>
        <v>23.02</v>
      </c>
      <c r="F174" s="84"/>
      <c r="G174" s="84"/>
      <c r="H174" s="85"/>
      <c r="I174" s="85"/>
      <c r="J174" s="85"/>
      <c r="K174" s="85"/>
      <c r="L174" s="85"/>
      <c r="M174" s="85"/>
      <c r="N174" s="85"/>
      <c r="O174" s="85"/>
      <c r="P174" s="85"/>
      <c r="Q174" s="85"/>
      <c r="R174" s="85"/>
      <c r="S174" s="85"/>
      <c r="T174" s="85"/>
      <c r="U174" s="86"/>
      <c r="V174" s="22"/>
      <c r="AA174" s="85"/>
      <c r="AB174" s="85"/>
    </row>
    <row r="175" spans="2:28" ht="12.75" x14ac:dyDescent="0.2">
      <c r="B175" s="83"/>
      <c r="C175" s="82"/>
      <c r="D175" s="97">
        <v>63025</v>
      </c>
      <c r="E175" s="64">
        <f>IFERROR(SUMIFS('[1]4.Sąnaudos'!$L$4:$L$333,'[1]4.Sąnaudos'!$B$4:$B$333,'[1]6.2'!$D175),"")</f>
        <v>3065.29</v>
      </c>
      <c r="F175" s="84"/>
      <c r="G175" s="84"/>
      <c r="H175" s="85"/>
      <c r="I175" s="85"/>
      <c r="J175" s="85"/>
      <c r="K175" s="85"/>
      <c r="L175" s="85"/>
      <c r="M175" s="85"/>
      <c r="N175" s="85"/>
      <c r="O175" s="85"/>
      <c r="P175" s="85"/>
      <c r="Q175" s="85"/>
      <c r="R175" s="85"/>
      <c r="S175" s="85"/>
      <c r="T175" s="85"/>
      <c r="U175" s="86"/>
      <c r="V175" s="22"/>
      <c r="AA175" s="85"/>
      <c r="AB175" s="85"/>
    </row>
    <row r="176" spans="2:28" ht="12.75" x14ac:dyDescent="0.2">
      <c r="B176" s="83"/>
      <c r="C176" s="82"/>
      <c r="D176" s="97">
        <v>63026</v>
      </c>
      <c r="E176" s="64">
        <f>IFERROR(SUMIFS('[1]4.Sąnaudos'!$L$4:$L$333,'[1]4.Sąnaudos'!$B$4:$B$333,'[1]6.2'!$D176),"")</f>
        <v>1574.4</v>
      </c>
      <c r="F176" s="84"/>
      <c r="G176" s="84"/>
      <c r="H176" s="85"/>
      <c r="I176" s="85"/>
      <c r="J176" s="85"/>
      <c r="K176" s="85"/>
      <c r="L176" s="85"/>
      <c r="M176" s="85"/>
      <c r="N176" s="85"/>
      <c r="O176" s="85"/>
      <c r="P176" s="85"/>
      <c r="Q176" s="85"/>
      <c r="R176" s="85"/>
      <c r="S176" s="85"/>
      <c r="T176" s="85"/>
      <c r="U176" s="86"/>
      <c r="V176" s="22"/>
      <c r="AA176" s="85"/>
      <c r="AB176" s="85"/>
    </row>
    <row r="177" spans="2:28" ht="12.75" x14ac:dyDescent="0.2">
      <c r="B177" s="83"/>
      <c r="C177" s="82"/>
      <c r="D177" s="97">
        <v>640115</v>
      </c>
      <c r="E177" s="64">
        <f>IFERROR(SUMIFS('[1]4.Sąnaudos'!$L$4:$L$333,'[1]4.Sąnaudos'!$B$4:$B$333,'[1]6.2'!$D177),"")</f>
        <v>6907.44</v>
      </c>
      <c r="F177" s="84"/>
      <c r="G177" s="84"/>
      <c r="H177" s="85"/>
      <c r="I177" s="85"/>
      <c r="J177" s="85"/>
      <c r="K177" s="85"/>
      <c r="L177" s="85"/>
      <c r="M177" s="85"/>
      <c r="N177" s="85"/>
      <c r="O177" s="85"/>
      <c r="P177" s="85"/>
      <c r="Q177" s="85"/>
      <c r="R177" s="85"/>
      <c r="S177" s="85"/>
      <c r="T177" s="85"/>
      <c r="U177" s="86"/>
      <c r="V177" s="22"/>
      <c r="AA177" s="85"/>
      <c r="AB177" s="85"/>
    </row>
    <row r="178" spans="2:28" ht="12.75" x14ac:dyDescent="0.2">
      <c r="B178" s="83"/>
      <c r="C178" s="82"/>
      <c r="D178" s="97">
        <v>640133</v>
      </c>
      <c r="E178" s="64">
        <f>IFERROR(SUMIFS('[1]4.Sąnaudos'!$L$4:$L$333,'[1]4.Sąnaudos'!$B$4:$B$333,'[1]6.2'!$D178),"")</f>
        <v>0</v>
      </c>
      <c r="F178" s="89"/>
      <c r="G178" s="89"/>
      <c r="H178" s="90"/>
      <c r="I178" s="90"/>
      <c r="J178" s="90"/>
      <c r="K178" s="90"/>
      <c r="L178" s="90"/>
      <c r="M178" s="90"/>
      <c r="N178" s="90"/>
      <c r="O178" s="90"/>
      <c r="P178" s="90"/>
      <c r="Q178" s="90"/>
      <c r="R178" s="90"/>
      <c r="S178" s="90"/>
      <c r="T178" s="90"/>
      <c r="U178" s="91"/>
      <c r="V178" s="22"/>
      <c r="AA178" s="90"/>
      <c r="AB178" s="90"/>
    </row>
    <row r="179" spans="2:28" ht="12.75" x14ac:dyDescent="0.2">
      <c r="B179" s="76" t="s">
        <v>145</v>
      </c>
      <c r="C179" s="76" t="str">
        <f>[1]Pav.tvarkyklė!E61</f>
        <v>Kitos pastoviosios sąnaudos</v>
      </c>
      <c r="D179" s="78">
        <v>600393</v>
      </c>
      <c r="E179" s="64">
        <f>IFERROR(SUMIFS('[1]4.Sąnaudos'!$L$4:$L$333,'[1]4.Sąnaudos'!$B$4:$B$333,'[1]6.2'!$D179),"")</f>
        <v>-4.03</v>
      </c>
      <c r="F179" s="79" t="s">
        <v>36</v>
      </c>
      <c r="G179" s="79" t="s">
        <v>36</v>
      </c>
      <c r="H179" s="80">
        <f>SUMIFS([1]S1!$F$336:$F$567,[1]S1!$C$336:$C$567,'[1]6.2'!$C179,[1]S1!$A$336:$A$567,'[1]6.2'!H$6)</f>
        <v>0</v>
      </c>
      <c r="I179" s="80">
        <f>SUMIFS([1]S1!$F$336:$F$567,[1]S1!$C$336:$C$567,'[1]6.2'!$C179,[1]S1!$A$336:$A$567,'[1]6.2'!I$6)</f>
        <v>0</v>
      </c>
      <c r="J179" s="80">
        <f>SUMIFS([1]S1!$F$336:$F$567,[1]S1!$C$336:$C$567,'[1]6.2'!$C179,[1]S1!$A$336:$A$567,'[1]6.2'!J$6)</f>
        <v>0</v>
      </c>
      <c r="K179" s="80">
        <f>SUMIFS([1]S1!$F$336:$F$567,[1]S1!$C$336:$C$567,'[1]6.2'!$C179,[1]S1!$A$336:$A$567,'[1]6.2'!K$6)</f>
        <v>0</v>
      </c>
      <c r="L179" s="80">
        <f>SUMIFS([1]S1!$F$336:$F$567,[1]S1!$C$336:$C$567,'[1]6.2'!$C179,[1]S1!$A$336:$A$567,'[1]6.2'!L$6)</f>
        <v>0</v>
      </c>
      <c r="M179" s="80">
        <f>SUMIFS([1]S1!$F$336:$F$567,[1]S1!$C$336:$C$567,'[1]6.2'!$C179,[1]S1!$A$336:$A$567,'[1]6.2'!M$6)</f>
        <v>0</v>
      </c>
      <c r="N179" s="80">
        <f>SUMIFS([1]S1!$F$336:$F$567,[1]S1!$C$336:$C$567,'[1]6.2'!$C179,[1]S1!$A$336:$A$567,'[1]6.2'!N$6)</f>
        <v>0</v>
      </c>
      <c r="O179" s="80">
        <f>SUMIFS([1]S1!$F$336:$F$567,[1]S1!$C$336:$C$567,'[1]6.2'!$C179,[1]S1!$A$336:$A$567,'[1]6.2'!O$6)</f>
        <v>0</v>
      </c>
      <c r="P179" s="80">
        <f>SUMIFS([1]S1!$F$336:$F$567,[1]S1!$C$336:$C$567,'[1]6.2'!$C179,[1]S1!$A$336:$A$567,'[1]6.2'!P$6)</f>
        <v>0</v>
      </c>
      <c r="Q179" s="80">
        <f>SUMIFS([1]S1!$F$336:$F$567,[1]S1!$C$336:$C$567,'[1]6.2'!$C179,[1]S1!$A$336:$A$567,'[1]6.2'!Q$6)</f>
        <v>0</v>
      </c>
      <c r="R179" s="80">
        <f>SUMIFS([1]S1!$F$336:$F$567,[1]S1!$C$336:$C$567,'[1]6.2'!$C179,[1]S1!$A$336:$A$567,'[1]6.2'!R$6)</f>
        <v>0</v>
      </c>
      <c r="S179" s="80">
        <f>SUMIFS([1]S1!$F$336:$F$567,[1]S1!$C$336:$C$567,'[1]6.2'!$C179,[1]S1!$A$336:$A$567,'[1]6.2'!S$6)</f>
        <v>0</v>
      </c>
      <c r="T179" s="80">
        <f>SUMIFS([1]S1!$F$336:$F$567,[1]S1!$C$336:$C$567,'[1]6.2'!$C179,[1]S1!$A$336:$A$567,'[1]6.2'!T$6)</f>
        <v>0</v>
      </c>
      <c r="U179" s="81">
        <f>SUM(E179:T186)</f>
        <v>6708.0499999999993</v>
      </c>
      <c r="V179" s="22"/>
      <c r="AA179" s="80">
        <f>IFERROR((SUMIFS('[1]4'!$D$28:$D$138,'[1]4'!$C$28:$C$138,'[1]6.2'!C179))*1000,0)+IFERROR((SUMIFS('[1]4'!$D$186:$D$233,'[1]4'!$C$186:$C$233,'[1]6.2'!C179))*1000,0)</f>
        <v>6708.05</v>
      </c>
      <c r="AB179" s="80">
        <f t="shared" si="1"/>
        <v>0</v>
      </c>
    </row>
    <row r="180" spans="2:28" ht="12.75" x14ac:dyDescent="0.2">
      <c r="B180" s="82"/>
      <c r="C180" s="82"/>
      <c r="D180" s="78">
        <v>600394</v>
      </c>
      <c r="E180" s="64">
        <f>IFERROR(SUMIFS('[1]4.Sąnaudos'!$L$4:$L$333,'[1]4.Sąnaudos'!$B$4:$B$333,'[1]6.2'!$D180),"")</f>
        <v>4635.6099999999997</v>
      </c>
      <c r="F180" s="84"/>
      <c r="G180" s="84"/>
      <c r="H180" s="85"/>
      <c r="I180" s="85"/>
      <c r="J180" s="85"/>
      <c r="K180" s="85"/>
      <c r="L180" s="85"/>
      <c r="M180" s="85"/>
      <c r="N180" s="85"/>
      <c r="O180" s="85"/>
      <c r="P180" s="85"/>
      <c r="Q180" s="85"/>
      <c r="R180" s="85"/>
      <c r="S180" s="85"/>
      <c r="T180" s="85"/>
      <c r="U180" s="86"/>
      <c r="V180" s="22"/>
      <c r="AA180" s="85"/>
      <c r="AB180" s="85"/>
    </row>
    <row r="181" spans="2:28" ht="12.75" x14ac:dyDescent="0.2">
      <c r="B181" s="82"/>
      <c r="C181" s="82"/>
      <c r="D181" s="78">
        <v>600395</v>
      </c>
      <c r="E181" s="64">
        <f>IFERROR(SUMIFS('[1]4.Sąnaudos'!$L$4:$L$333,'[1]4.Sąnaudos'!$B$4:$B$333,'[1]6.2'!$D181),"")</f>
        <v>294.89999999999998</v>
      </c>
      <c r="F181" s="84"/>
      <c r="G181" s="84"/>
      <c r="H181" s="85"/>
      <c r="I181" s="85"/>
      <c r="J181" s="85"/>
      <c r="K181" s="85"/>
      <c r="L181" s="85"/>
      <c r="M181" s="85"/>
      <c r="N181" s="85"/>
      <c r="O181" s="85"/>
      <c r="P181" s="85"/>
      <c r="Q181" s="85"/>
      <c r="R181" s="85"/>
      <c r="S181" s="85"/>
      <c r="T181" s="85"/>
      <c r="U181" s="86"/>
      <c r="V181" s="22"/>
      <c r="AA181" s="85"/>
      <c r="AB181" s="85"/>
    </row>
    <row r="182" spans="2:28" ht="12.75" x14ac:dyDescent="0.2">
      <c r="B182" s="82"/>
      <c r="C182" s="82"/>
      <c r="D182" s="78">
        <v>600396</v>
      </c>
      <c r="E182" s="64">
        <f>IFERROR(SUMIFS('[1]4.Sąnaudos'!$L$4:$L$333,'[1]4.Sąnaudos'!$B$4:$B$333,'[1]6.2'!$D182),"")</f>
        <v>410</v>
      </c>
      <c r="F182" s="84"/>
      <c r="G182" s="84"/>
      <c r="H182" s="85"/>
      <c r="I182" s="85"/>
      <c r="J182" s="85"/>
      <c r="K182" s="85"/>
      <c r="L182" s="85"/>
      <c r="M182" s="85"/>
      <c r="N182" s="85"/>
      <c r="O182" s="85"/>
      <c r="P182" s="85"/>
      <c r="Q182" s="85"/>
      <c r="R182" s="85"/>
      <c r="S182" s="85"/>
      <c r="T182" s="85"/>
      <c r="U182" s="86"/>
      <c r="V182" s="22"/>
      <c r="AA182" s="85"/>
      <c r="AB182" s="85"/>
    </row>
    <row r="183" spans="2:28" ht="12.75" x14ac:dyDescent="0.2">
      <c r="B183" s="82"/>
      <c r="C183" s="82"/>
      <c r="D183" s="63">
        <v>600390</v>
      </c>
      <c r="E183" s="64">
        <f>IFERROR(SUMIFS('[1]4.Sąnaudos'!$L$4:$L$333,'[1]4.Sąnaudos'!$B$4:$B$333,'[1]6.2'!$D183),"")</f>
        <v>8.16</v>
      </c>
      <c r="F183" s="84"/>
      <c r="G183" s="84"/>
      <c r="H183" s="85"/>
      <c r="I183" s="85"/>
      <c r="J183" s="85"/>
      <c r="K183" s="85"/>
      <c r="L183" s="85"/>
      <c r="M183" s="85"/>
      <c r="N183" s="85"/>
      <c r="O183" s="85"/>
      <c r="P183" s="85"/>
      <c r="Q183" s="85"/>
      <c r="R183" s="85"/>
      <c r="S183" s="85"/>
      <c r="T183" s="85"/>
      <c r="U183" s="86"/>
      <c r="V183" s="22"/>
      <c r="AA183" s="85"/>
      <c r="AB183" s="85"/>
    </row>
    <row r="184" spans="2:28" ht="12.75" x14ac:dyDescent="0.2">
      <c r="B184" s="82"/>
      <c r="C184" s="82"/>
      <c r="D184" s="63">
        <v>640128</v>
      </c>
      <c r="E184" s="64">
        <f>IFERROR(SUMIFS('[1]4.Sąnaudos'!$L$4:$L$333,'[1]4.Sąnaudos'!$B$4:$B$333,'[1]6.2'!$D184),"")</f>
        <v>0</v>
      </c>
      <c r="F184" s="84"/>
      <c r="G184" s="84"/>
      <c r="H184" s="85"/>
      <c r="I184" s="85"/>
      <c r="J184" s="85"/>
      <c r="K184" s="85"/>
      <c r="L184" s="85"/>
      <c r="M184" s="85"/>
      <c r="N184" s="85"/>
      <c r="O184" s="85"/>
      <c r="P184" s="85"/>
      <c r="Q184" s="85"/>
      <c r="R184" s="85"/>
      <c r="S184" s="85"/>
      <c r="T184" s="85"/>
      <c r="U184" s="86"/>
      <c r="V184" s="22"/>
      <c r="AA184" s="85"/>
      <c r="AB184" s="85"/>
    </row>
    <row r="185" spans="2:28" ht="12.75" x14ac:dyDescent="0.2">
      <c r="B185" s="82"/>
      <c r="C185" s="82"/>
      <c r="D185" s="63">
        <v>640129</v>
      </c>
      <c r="E185" s="64">
        <f>IFERROR(SUMIFS('[1]4.Sąnaudos'!$L$4:$L$333,'[1]4.Sąnaudos'!$B$4:$B$333,'[1]6.2'!$D185),"")</f>
        <v>1220.9100000000001</v>
      </c>
      <c r="F185" s="84"/>
      <c r="G185" s="84"/>
      <c r="H185" s="85"/>
      <c r="I185" s="85"/>
      <c r="J185" s="85"/>
      <c r="K185" s="85"/>
      <c r="L185" s="85"/>
      <c r="M185" s="85"/>
      <c r="N185" s="85"/>
      <c r="O185" s="85"/>
      <c r="P185" s="85"/>
      <c r="Q185" s="85"/>
      <c r="R185" s="85"/>
      <c r="S185" s="85"/>
      <c r="T185" s="85"/>
      <c r="U185" s="86"/>
      <c r="V185" s="22"/>
      <c r="AA185" s="85"/>
      <c r="AB185" s="85"/>
    </row>
    <row r="186" spans="2:28" ht="12.75" x14ac:dyDescent="0.2">
      <c r="B186" s="82"/>
      <c r="C186" s="82"/>
      <c r="D186" s="63">
        <v>640139</v>
      </c>
      <c r="E186" s="64">
        <f>IFERROR(SUMIFS('[1]4.Sąnaudos'!$L$4:$L$333,'[1]4.Sąnaudos'!$B$4:$B$333,'[1]6.2'!$D186),"")</f>
        <v>142.5</v>
      </c>
      <c r="F186" s="84"/>
      <c r="G186" s="84"/>
      <c r="H186" s="85"/>
      <c r="I186" s="85"/>
      <c r="J186" s="85"/>
      <c r="K186" s="85"/>
      <c r="L186" s="85"/>
      <c r="M186" s="85"/>
      <c r="N186" s="85"/>
      <c r="O186" s="85"/>
      <c r="P186" s="85"/>
      <c r="Q186" s="85"/>
      <c r="R186" s="85"/>
      <c r="S186" s="85"/>
      <c r="T186" s="85"/>
      <c r="U186" s="86"/>
      <c r="V186" s="22"/>
      <c r="AA186" s="85"/>
      <c r="AB186" s="85"/>
    </row>
    <row r="187" spans="2:28" ht="12.75" x14ac:dyDescent="0.2">
      <c r="B187" s="10" t="s">
        <v>146</v>
      </c>
      <c r="C187" s="116" t="str">
        <f>[1]Pav.tvarkyklė!E19</f>
        <v>Trumpalaikio turto (vandens ir nuotekų apskaitos prietaisai) nurašymo sąnaudos</v>
      </c>
      <c r="D187" s="63"/>
      <c r="E187" s="64">
        <f>IFERROR(SUMIFS('[1]4.Sąnaudos'!$L$4:$L$333,'[1]4.Sąnaudos'!$B$4:$B$333,'[1]6.2'!$D187),"")</f>
        <v>0</v>
      </c>
      <c r="F187" s="65" t="s">
        <v>36</v>
      </c>
      <c r="G187" s="65" t="s">
        <v>36</v>
      </c>
      <c r="H187" s="66">
        <f>SUMIFS([1]S1!$F$336:$F$567,[1]S1!$C$336:$C$567,'[1]6.2'!$C187,[1]S1!$A$336:$A$567,'[1]6.2'!H$6)</f>
        <v>0</v>
      </c>
      <c r="I187" s="66">
        <f>SUMIFS([1]S1!$F$336:$F$567,[1]S1!$C$336:$C$567,'[1]6.2'!$C187,[1]S1!$A$336:$A$567,'[1]6.2'!I$6)</f>
        <v>0</v>
      </c>
      <c r="J187" s="66">
        <f>SUMIFS([1]S1!$F$336:$F$567,[1]S1!$C$336:$C$567,'[1]6.2'!$C187,[1]S1!$A$336:$A$567,'[1]6.2'!J$6)</f>
        <v>0</v>
      </c>
      <c r="K187" s="66">
        <f>SUMIFS([1]S1!$F$336:$F$567,[1]S1!$C$336:$C$567,'[1]6.2'!$C187,[1]S1!$A$336:$A$567,'[1]6.2'!K$6)</f>
        <v>0</v>
      </c>
      <c r="L187" s="66">
        <f>SUMIFS([1]S1!$F$336:$F$567,[1]S1!$C$336:$C$567,'[1]6.2'!$C187,[1]S1!$A$336:$A$567,'[1]6.2'!L$6)</f>
        <v>0</v>
      </c>
      <c r="M187" s="66">
        <f>SUMIFS([1]S1!$F$336:$F$567,[1]S1!$C$336:$C$567,'[1]6.2'!$C187,[1]S1!$A$336:$A$567,'[1]6.2'!M$6)</f>
        <v>0</v>
      </c>
      <c r="N187" s="66">
        <f>SUMIFS([1]S1!$F$336:$F$567,[1]S1!$C$336:$C$567,'[1]6.2'!$C187,[1]S1!$A$336:$A$567,'[1]6.2'!N$6)</f>
        <v>0</v>
      </c>
      <c r="O187" s="66">
        <f>SUMIFS([1]S1!$F$336:$F$567,[1]S1!$C$336:$C$567,'[1]6.2'!$C187,[1]S1!$A$336:$A$567,'[1]6.2'!O$6)</f>
        <v>0</v>
      </c>
      <c r="P187" s="66">
        <f>SUMIFS([1]S1!$F$336:$F$567,[1]S1!$C$336:$C$567,'[1]6.2'!$C187,[1]S1!$A$336:$A$567,'[1]6.2'!P$6)</f>
        <v>0</v>
      </c>
      <c r="Q187" s="66">
        <f>SUMIFS([1]S1!$F$336:$F$567,[1]S1!$C$336:$C$567,'[1]6.2'!$C187,[1]S1!$A$336:$A$567,'[1]6.2'!Q$6)</f>
        <v>0</v>
      </c>
      <c r="R187" s="66">
        <f>SUMIFS([1]S1!$F$336:$F$567,[1]S1!$C$336:$C$567,'[1]6.2'!$C187,[1]S1!$A$336:$A$567,'[1]6.2'!R$6)</f>
        <v>0</v>
      </c>
      <c r="S187" s="66">
        <f>SUMIFS([1]S1!$F$336:$F$567,[1]S1!$C$336:$C$567,'[1]6.2'!$C187,[1]S1!$A$336:$A$567,'[1]6.2'!S$6)</f>
        <v>0</v>
      </c>
      <c r="T187" s="66">
        <f>SUMIFS([1]S1!$F$336:$F$567,[1]S1!$C$336:$C$567,'[1]6.2'!$C187,[1]S1!$A$336:$A$567,'[1]6.2'!T$6)</f>
        <v>0</v>
      </c>
      <c r="U187" s="64">
        <f t="shared" si="3"/>
        <v>0</v>
      </c>
      <c r="V187" s="22"/>
      <c r="AA187" s="66">
        <f>IFERROR((SUMIFS('[1]4'!$D$28:$D$138,'[1]4'!$C$28:$C$138,'[1]6.2'!C187))*1000,0)+IFERROR((SUMIFS('[1]4'!$D$186:$D$233,'[1]4'!$C$186:$C$233,'[1]6.2'!C187))*1000,0)</f>
        <v>0</v>
      </c>
      <c r="AB187" s="66">
        <f t="shared" si="1"/>
        <v>0</v>
      </c>
    </row>
    <row r="188" spans="2:28" ht="12.75" x14ac:dyDescent="0.2">
      <c r="B188" s="10" t="s">
        <v>147</v>
      </c>
      <c r="C188" s="117" t="str">
        <f>[1]Pav.tvarkyklė!E62</f>
        <v>Kitos kintamosios sąnaudos</v>
      </c>
      <c r="D188" s="63"/>
      <c r="E188" s="64">
        <f>IFERROR(SUMIFS('[1]4.Sąnaudos'!$L$4:$L$333,'[1]4.Sąnaudos'!$B$4:$B$333,'[1]6.2'!$D188),"")</f>
        <v>0</v>
      </c>
      <c r="F188" s="65" t="s">
        <v>36</v>
      </c>
      <c r="G188" s="65" t="s">
        <v>36</v>
      </c>
      <c r="H188" s="66">
        <f>SUMIFS([1]S1!$F$336:$F$567,[1]S1!$C$336:$C$567,'[1]6.2'!$C188,[1]S1!$A$336:$A$567,'[1]6.2'!H$6)</f>
        <v>0</v>
      </c>
      <c r="I188" s="66">
        <f>SUMIFS([1]S1!$F$336:$F$567,[1]S1!$C$336:$C$567,'[1]6.2'!$C188,[1]S1!$A$336:$A$567,'[1]6.2'!I$6)</f>
        <v>0</v>
      </c>
      <c r="J188" s="66">
        <f>SUMIFS([1]S1!$F$336:$F$567,[1]S1!$C$336:$C$567,'[1]6.2'!$C188,[1]S1!$A$336:$A$567,'[1]6.2'!J$6)</f>
        <v>0</v>
      </c>
      <c r="K188" s="66">
        <f>SUMIFS([1]S1!$F$336:$F$567,[1]S1!$C$336:$C$567,'[1]6.2'!$C188,[1]S1!$A$336:$A$567,'[1]6.2'!K$6)</f>
        <v>0</v>
      </c>
      <c r="L188" s="66">
        <f>SUMIFS([1]S1!$F$336:$F$567,[1]S1!$C$336:$C$567,'[1]6.2'!$C188,[1]S1!$A$336:$A$567,'[1]6.2'!L$6)</f>
        <v>0</v>
      </c>
      <c r="M188" s="66">
        <f>SUMIFS([1]S1!$F$336:$F$567,[1]S1!$C$336:$C$567,'[1]6.2'!$C188,[1]S1!$A$336:$A$567,'[1]6.2'!M$6)</f>
        <v>0</v>
      </c>
      <c r="N188" s="66">
        <f>SUMIFS([1]S1!$F$336:$F$567,[1]S1!$C$336:$C$567,'[1]6.2'!$C188,[1]S1!$A$336:$A$567,'[1]6.2'!N$6)</f>
        <v>0</v>
      </c>
      <c r="O188" s="66">
        <f>SUMIFS([1]S1!$F$336:$F$567,[1]S1!$C$336:$C$567,'[1]6.2'!$C188,[1]S1!$A$336:$A$567,'[1]6.2'!O$6)</f>
        <v>0</v>
      </c>
      <c r="P188" s="66">
        <f>SUMIFS([1]S1!$F$336:$F$567,[1]S1!$C$336:$C$567,'[1]6.2'!$C188,[1]S1!$A$336:$A$567,'[1]6.2'!P$6)</f>
        <v>0</v>
      </c>
      <c r="Q188" s="66">
        <f>SUMIFS([1]S1!$F$336:$F$567,[1]S1!$C$336:$C$567,'[1]6.2'!$C188,[1]S1!$A$336:$A$567,'[1]6.2'!Q$6)</f>
        <v>0</v>
      </c>
      <c r="R188" s="66">
        <f>SUMIFS([1]S1!$F$336:$F$567,[1]S1!$C$336:$C$567,'[1]6.2'!$C188,[1]S1!$A$336:$A$567,'[1]6.2'!R$6)</f>
        <v>0</v>
      </c>
      <c r="S188" s="66">
        <f>SUMIFS([1]S1!$F$336:$F$567,[1]S1!$C$336:$C$567,'[1]6.2'!$C188,[1]S1!$A$336:$A$567,'[1]6.2'!S$6)</f>
        <v>0</v>
      </c>
      <c r="T188" s="66">
        <f>SUMIFS([1]S1!$F$336:$F$567,[1]S1!$C$336:$C$567,'[1]6.2'!$C188,[1]S1!$A$336:$A$567,'[1]6.2'!T$6)</f>
        <v>0</v>
      </c>
      <c r="U188" s="64">
        <f t="shared" si="3"/>
        <v>0</v>
      </c>
      <c r="V188" s="22"/>
      <c r="AA188" s="66">
        <f>IFERROR((SUMIFS('[1]4'!$D$28:$D$138,'[1]4'!$C$28:$C$138,'[1]6.2'!C188))*1000,0)+IFERROR((SUMIFS('[1]4'!$D$186:$D$233,'[1]4'!$C$186:$C$233,'[1]6.2'!C188))*1000,0)</f>
        <v>0</v>
      </c>
      <c r="AB188" s="66">
        <f>U188-AA188</f>
        <v>0</v>
      </c>
    </row>
    <row r="189" spans="2:28" ht="12.75" x14ac:dyDescent="0.2">
      <c r="B189" s="102" t="s">
        <v>148</v>
      </c>
      <c r="C189" s="103" t="str">
        <f>'[1]3'!$C$52</f>
        <v>NEPASKIRSTOMOSIOS SĄNAUDOS</v>
      </c>
      <c r="D189" s="97">
        <v>600422</v>
      </c>
      <c r="E189" s="64">
        <f>IFERROR(SUMIFS('[1]4.Sąnaudos'!$L$4:$L$333,'[1]4.Sąnaudos'!$B$4:$B$333,'[1]6.2'!$D189),"")</f>
        <v>0</v>
      </c>
      <c r="F189" s="79" t="s">
        <v>36</v>
      </c>
      <c r="G189" s="79">
        <f>-SUM(F68:G68)</f>
        <v>4641.9766298070754</v>
      </c>
      <c r="H189" s="80">
        <f>SUMIFS([1]S1!$F$336:$F$567,[1]S1!$C$336:$C$567,'[1]6.2'!$C189,[1]S1!$A$336:$A$567,'[1]6.2'!H$6)</f>
        <v>0</v>
      </c>
      <c r="I189" s="80">
        <f>SUMIFS([1]S1!$F$336:$F$567,[1]S1!$C$336:$C$567,'[1]6.2'!$C189,[1]S1!$A$336:$A$567,'[1]6.2'!I$6)</f>
        <v>0</v>
      </c>
      <c r="J189" s="80">
        <f>SUMIFS([1]S1!$F$336:$F$567,[1]S1!$C$336:$C$567,'[1]6.2'!$C189,[1]S1!$A$336:$A$567,'[1]6.2'!J$6)</f>
        <v>0</v>
      </c>
      <c r="K189" s="80">
        <f>SUMIFS([1]S1!$F$336:$F$567,[1]S1!$C$336:$C$567,'[1]6.2'!$C189,[1]S1!$A$336:$A$567,'[1]6.2'!K$6)</f>
        <v>0</v>
      </c>
      <c r="L189" s="80">
        <f>SUMIFS([1]S1!$F$336:$F$567,[1]S1!$C$336:$C$567,'[1]6.2'!$C189,[1]S1!$A$336:$A$567,'[1]6.2'!L$6)</f>
        <v>0</v>
      </c>
      <c r="M189" s="80">
        <f>SUMIFS([1]S1!$F$336:$F$567,[1]S1!$C$336:$C$567,'[1]6.2'!$C189,[1]S1!$A$336:$A$567,'[1]6.2'!M$6)</f>
        <v>0</v>
      </c>
      <c r="N189" s="80">
        <f>SUMIFS([1]S1!$F$336:$F$567,[1]S1!$C$336:$C$567,'[1]6.2'!$C189,[1]S1!$A$336:$A$567,'[1]6.2'!N$6)</f>
        <v>0</v>
      </c>
      <c r="O189" s="80">
        <f>SUMIFS([1]S1!$F$336:$F$567,[1]S1!$C$336:$C$567,'[1]6.2'!$C189,[1]S1!$A$336:$A$567,'[1]6.2'!O$6)</f>
        <v>0</v>
      </c>
      <c r="P189" s="80">
        <f>SUMIFS([1]S1!$F$336:$F$567,[1]S1!$C$336:$C$567,'[1]6.2'!$C189,[1]S1!$A$336:$A$567,'[1]6.2'!P$6)</f>
        <v>0</v>
      </c>
      <c r="Q189" s="80">
        <f>SUMIFS([1]S1!$F$336:$F$567,[1]S1!$C$336:$C$567,'[1]6.2'!$C189,[1]S1!$A$336:$A$567,'[1]6.2'!Q$6)</f>
        <v>0</v>
      </c>
      <c r="R189" s="80">
        <f>SUMIFS([1]S1!$F$336:$F$567,[1]S1!$C$336:$C$567,'[1]6.2'!$C189,[1]S1!$A$336:$A$567,'[1]6.2'!R$6)</f>
        <v>0</v>
      </c>
      <c r="S189" s="80">
        <f>SUMIFS([1]S1!$F$336:$F$567,[1]S1!$C$336:$C$567,'[1]6.2'!$C189,[1]S1!$A$336:$A$567,'[1]6.2'!S$6)</f>
        <v>0</v>
      </c>
      <c r="T189" s="80">
        <f>SUMIFS([1]S1!$F$336:$F$567,[1]S1!$C$336:$C$567,'[1]6.2'!$C189,[1]S1!$A$336:$A$567,'[1]6.2'!T$6)</f>
        <v>0</v>
      </c>
      <c r="U189" s="81">
        <f>SUM(E189:T264)</f>
        <v>39350.12662980707</v>
      </c>
      <c r="V189" s="118" t="s">
        <v>38</v>
      </c>
      <c r="AA189" s="80">
        <f>'[1]3'!D52*1000+'[1]3'!D86*1000</f>
        <v>22467.066629807079</v>
      </c>
      <c r="AB189" s="80">
        <f>U189-AA189</f>
        <v>16883.05999999999</v>
      </c>
    </row>
    <row r="190" spans="2:28" ht="12.75" x14ac:dyDescent="0.2">
      <c r="B190" s="104"/>
      <c r="C190" s="105"/>
      <c r="D190" s="97">
        <v>600432</v>
      </c>
      <c r="E190" s="64">
        <f>IFERROR(SUMIFS('[1]4.Sąnaudos'!$L$4:$L$333,'[1]4.Sąnaudos'!$B$4:$B$333,'[1]6.2'!$D190),"")</f>
        <v>0</v>
      </c>
      <c r="F190" s="84"/>
      <c r="G190" s="84"/>
      <c r="H190" s="85"/>
      <c r="I190" s="85"/>
      <c r="J190" s="85"/>
      <c r="K190" s="85"/>
      <c r="L190" s="85"/>
      <c r="M190" s="85"/>
      <c r="N190" s="85"/>
      <c r="O190" s="85"/>
      <c r="P190" s="85"/>
      <c r="Q190" s="85"/>
      <c r="R190" s="85"/>
      <c r="S190" s="85"/>
      <c r="T190" s="85"/>
      <c r="U190" s="86"/>
      <c r="V190" s="118"/>
      <c r="AA190" s="85"/>
      <c r="AB190" s="85"/>
    </row>
    <row r="191" spans="2:28" ht="12.75" x14ac:dyDescent="0.2">
      <c r="B191" s="104"/>
      <c r="C191" s="105"/>
      <c r="D191" s="97">
        <v>60051</v>
      </c>
      <c r="E191" s="64">
        <f>IFERROR(SUMIFS('[1]4.Sąnaudos'!$L$4:$L$333,'[1]4.Sąnaudos'!$B$4:$B$333,'[1]6.2'!$D191),"")</f>
        <v>0</v>
      </c>
      <c r="F191" s="84"/>
      <c r="G191" s="84"/>
      <c r="H191" s="85"/>
      <c r="I191" s="85"/>
      <c r="J191" s="85"/>
      <c r="K191" s="85"/>
      <c r="L191" s="85"/>
      <c r="M191" s="85"/>
      <c r="N191" s="85"/>
      <c r="O191" s="85"/>
      <c r="P191" s="85"/>
      <c r="Q191" s="85"/>
      <c r="R191" s="85"/>
      <c r="S191" s="85"/>
      <c r="T191" s="85"/>
      <c r="U191" s="86"/>
      <c r="V191" s="118"/>
      <c r="AA191" s="85"/>
      <c r="AB191" s="85"/>
    </row>
    <row r="192" spans="2:28" ht="12.75" x14ac:dyDescent="0.2">
      <c r="B192" s="104"/>
      <c r="C192" s="105"/>
      <c r="D192" s="97">
        <v>60052</v>
      </c>
      <c r="E192" s="64">
        <f>IFERROR(SUMIFS('[1]4.Sąnaudos'!$L$4:$L$333,'[1]4.Sąnaudos'!$B$4:$B$333,'[1]6.2'!$D192),"")</f>
        <v>0</v>
      </c>
      <c r="F192" s="84"/>
      <c r="G192" s="84"/>
      <c r="H192" s="85"/>
      <c r="I192" s="85"/>
      <c r="J192" s="85"/>
      <c r="K192" s="85"/>
      <c r="L192" s="85"/>
      <c r="M192" s="85"/>
      <c r="N192" s="85"/>
      <c r="O192" s="85"/>
      <c r="P192" s="85"/>
      <c r="Q192" s="85"/>
      <c r="R192" s="85"/>
      <c r="S192" s="85"/>
      <c r="T192" s="85"/>
      <c r="U192" s="86"/>
      <c r="V192" s="118"/>
      <c r="AA192" s="85"/>
      <c r="AB192" s="85"/>
    </row>
    <row r="193" spans="2:28" ht="12.75" x14ac:dyDescent="0.2">
      <c r="B193" s="104"/>
      <c r="C193" s="105"/>
      <c r="D193" s="97">
        <v>60053</v>
      </c>
      <c r="E193" s="64">
        <f>IFERROR(SUMIFS('[1]4.Sąnaudos'!$L$4:$L$333,'[1]4.Sąnaudos'!$B$4:$B$333,'[1]6.2'!$D193),"")</f>
        <v>0</v>
      </c>
      <c r="F193" s="84"/>
      <c r="G193" s="84"/>
      <c r="H193" s="85"/>
      <c r="I193" s="85"/>
      <c r="J193" s="85"/>
      <c r="K193" s="85"/>
      <c r="L193" s="85"/>
      <c r="M193" s="85"/>
      <c r="N193" s="85"/>
      <c r="O193" s="85"/>
      <c r="P193" s="85"/>
      <c r="Q193" s="85"/>
      <c r="R193" s="85"/>
      <c r="S193" s="85"/>
      <c r="T193" s="85"/>
      <c r="U193" s="86"/>
      <c r="V193" s="118"/>
      <c r="AA193" s="85"/>
      <c r="AB193" s="85"/>
    </row>
    <row r="194" spans="2:28" ht="12.75" x14ac:dyDescent="0.2">
      <c r="B194" s="104"/>
      <c r="C194" s="105"/>
      <c r="D194" s="97">
        <v>60054</v>
      </c>
      <c r="E194" s="64">
        <f>IFERROR(SUMIFS('[1]4.Sąnaudos'!$L$4:$L$333,'[1]4.Sąnaudos'!$B$4:$B$333,'[1]6.2'!$D194),"")</f>
        <v>0</v>
      </c>
      <c r="F194" s="84"/>
      <c r="G194" s="84"/>
      <c r="H194" s="85"/>
      <c r="I194" s="85"/>
      <c r="J194" s="85"/>
      <c r="K194" s="85"/>
      <c r="L194" s="85"/>
      <c r="M194" s="85"/>
      <c r="N194" s="85"/>
      <c r="O194" s="85"/>
      <c r="P194" s="85"/>
      <c r="Q194" s="85"/>
      <c r="R194" s="85"/>
      <c r="S194" s="85"/>
      <c r="T194" s="85"/>
      <c r="U194" s="86"/>
      <c r="V194" s="118"/>
      <c r="AA194" s="85"/>
      <c r="AB194" s="85"/>
    </row>
    <row r="195" spans="2:28" ht="12.75" x14ac:dyDescent="0.2">
      <c r="B195" s="104"/>
      <c r="C195" s="105"/>
      <c r="D195" s="97">
        <v>6090</v>
      </c>
      <c r="E195" s="64">
        <f>IFERROR(SUMIFS('[1]4.Sąnaudos'!$L$4:$L$333,'[1]4.Sąnaudos'!$B$4:$B$333,'[1]6.2'!$D195),"")</f>
        <v>0</v>
      </c>
      <c r="F195" s="84"/>
      <c r="G195" s="84"/>
      <c r="H195" s="85"/>
      <c r="I195" s="85"/>
      <c r="J195" s="85"/>
      <c r="K195" s="85"/>
      <c r="L195" s="85"/>
      <c r="M195" s="85"/>
      <c r="N195" s="85"/>
      <c r="O195" s="85"/>
      <c r="P195" s="85"/>
      <c r="Q195" s="85"/>
      <c r="R195" s="85"/>
      <c r="S195" s="85"/>
      <c r="T195" s="85"/>
      <c r="U195" s="86"/>
      <c r="V195" s="118"/>
      <c r="AA195" s="85"/>
      <c r="AB195" s="85"/>
    </row>
    <row r="196" spans="2:28" ht="12.75" x14ac:dyDescent="0.2">
      <c r="B196" s="104"/>
      <c r="C196" s="105"/>
      <c r="D196" s="97">
        <v>6091</v>
      </c>
      <c r="E196" s="64">
        <f>IFERROR(SUMIFS('[1]4.Sąnaudos'!$L$4:$L$333,'[1]4.Sąnaudos'!$B$4:$B$333,'[1]6.2'!$D196),"")</f>
        <v>0</v>
      </c>
      <c r="F196" s="84"/>
      <c r="G196" s="84"/>
      <c r="H196" s="85"/>
      <c r="I196" s="85"/>
      <c r="J196" s="85"/>
      <c r="K196" s="85"/>
      <c r="L196" s="85"/>
      <c r="M196" s="85"/>
      <c r="N196" s="85"/>
      <c r="O196" s="85"/>
      <c r="P196" s="85"/>
      <c r="Q196" s="85"/>
      <c r="R196" s="85"/>
      <c r="S196" s="85"/>
      <c r="T196" s="85"/>
      <c r="U196" s="86"/>
      <c r="V196" s="118"/>
      <c r="AA196" s="85"/>
      <c r="AB196" s="85"/>
    </row>
    <row r="197" spans="2:28" ht="12.75" x14ac:dyDescent="0.2">
      <c r="B197" s="104"/>
      <c r="C197" s="105"/>
      <c r="D197" s="97">
        <v>6092</v>
      </c>
      <c r="E197" s="64">
        <f>IFERROR(SUMIFS('[1]4.Sąnaudos'!$L$4:$L$333,'[1]4.Sąnaudos'!$B$4:$B$333,'[1]6.2'!$D197),"")</f>
        <v>0</v>
      </c>
      <c r="F197" s="84"/>
      <c r="G197" s="84"/>
      <c r="H197" s="85"/>
      <c r="I197" s="85"/>
      <c r="J197" s="85"/>
      <c r="K197" s="85"/>
      <c r="L197" s="85"/>
      <c r="M197" s="85"/>
      <c r="N197" s="85"/>
      <c r="O197" s="85"/>
      <c r="P197" s="85"/>
      <c r="Q197" s="85"/>
      <c r="R197" s="85"/>
      <c r="S197" s="85"/>
      <c r="T197" s="85"/>
      <c r="U197" s="86"/>
      <c r="V197" s="118"/>
      <c r="AA197" s="85"/>
      <c r="AB197" s="85"/>
    </row>
    <row r="198" spans="2:28" ht="12.75" x14ac:dyDescent="0.2">
      <c r="B198" s="104"/>
      <c r="C198" s="105"/>
      <c r="D198" s="97">
        <v>6093</v>
      </c>
      <c r="E198" s="64">
        <f>IFERROR(SUMIFS('[1]4.Sąnaudos'!$L$4:$L$333,'[1]4.Sąnaudos'!$B$4:$B$333,'[1]6.2'!$D198),"")</f>
        <v>0</v>
      </c>
      <c r="F198" s="84"/>
      <c r="G198" s="84"/>
      <c r="H198" s="85"/>
      <c r="I198" s="85"/>
      <c r="J198" s="85"/>
      <c r="K198" s="85"/>
      <c r="L198" s="85"/>
      <c r="M198" s="85"/>
      <c r="N198" s="85"/>
      <c r="O198" s="85"/>
      <c r="P198" s="85"/>
      <c r="Q198" s="85"/>
      <c r="R198" s="85"/>
      <c r="S198" s="85"/>
      <c r="T198" s="85"/>
      <c r="U198" s="86"/>
      <c r="V198" s="118"/>
      <c r="AA198" s="85"/>
      <c r="AB198" s="85"/>
    </row>
    <row r="199" spans="2:28" ht="12.75" x14ac:dyDescent="0.2">
      <c r="B199" s="104"/>
      <c r="C199" s="105"/>
      <c r="D199" s="97">
        <v>6094</v>
      </c>
      <c r="E199" s="64">
        <f>IFERROR(SUMIFS('[1]4.Sąnaudos'!$L$4:$L$333,'[1]4.Sąnaudos'!$B$4:$B$333,'[1]6.2'!$D199),"")</f>
        <v>0</v>
      </c>
      <c r="F199" s="84"/>
      <c r="G199" s="84"/>
      <c r="H199" s="85"/>
      <c r="I199" s="85"/>
      <c r="J199" s="85"/>
      <c r="K199" s="85"/>
      <c r="L199" s="85"/>
      <c r="M199" s="85"/>
      <c r="N199" s="85"/>
      <c r="O199" s="85"/>
      <c r="P199" s="85"/>
      <c r="Q199" s="85"/>
      <c r="R199" s="85"/>
      <c r="S199" s="85"/>
      <c r="T199" s="85"/>
      <c r="U199" s="86"/>
      <c r="V199" s="118"/>
      <c r="AA199" s="85"/>
      <c r="AB199" s="85"/>
    </row>
    <row r="200" spans="2:28" ht="12.75" x14ac:dyDescent="0.2">
      <c r="B200" s="104"/>
      <c r="C200" s="105"/>
      <c r="D200" s="97">
        <v>61</v>
      </c>
      <c r="E200" s="64">
        <f>IFERROR(SUMIFS('[1]4.Sąnaudos'!$L$4:$L$333,'[1]4.Sąnaudos'!$B$4:$B$333,'[1]6.2'!$D200),"")</f>
        <v>0</v>
      </c>
      <c r="F200" s="84"/>
      <c r="G200" s="84"/>
      <c r="H200" s="85"/>
      <c r="I200" s="85"/>
      <c r="J200" s="85"/>
      <c r="K200" s="85"/>
      <c r="L200" s="85"/>
      <c r="M200" s="85"/>
      <c r="N200" s="85"/>
      <c r="O200" s="85"/>
      <c r="P200" s="85"/>
      <c r="Q200" s="85"/>
      <c r="R200" s="85"/>
      <c r="S200" s="85"/>
      <c r="T200" s="85"/>
      <c r="U200" s="86"/>
      <c r="V200" s="118"/>
      <c r="AA200" s="85"/>
      <c r="AB200" s="85"/>
    </row>
    <row r="201" spans="2:28" ht="12.75" x14ac:dyDescent="0.2">
      <c r="B201" s="104"/>
      <c r="C201" s="105"/>
      <c r="D201" s="97">
        <v>6200</v>
      </c>
      <c r="E201" s="64">
        <f>IFERROR(SUMIFS('[1]4.Sąnaudos'!$L$4:$L$333,'[1]4.Sąnaudos'!$B$4:$B$333,'[1]6.2'!$D201),"")</f>
        <v>0</v>
      </c>
      <c r="F201" s="84"/>
      <c r="G201" s="84"/>
      <c r="H201" s="85"/>
      <c r="I201" s="85"/>
      <c r="J201" s="85"/>
      <c r="K201" s="85"/>
      <c r="L201" s="85"/>
      <c r="M201" s="85"/>
      <c r="N201" s="85"/>
      <c r="O201" s="85"/>
      <c r="P201" s="85"/>
      <c r="Q201" s="85"/>
      <c r="R201" s="85"/>
      <c r="S201" s="85"/>
      <c r="T201" s="85"/>
      <c r="U201" s="86"/>
      <c r="V201" s="118"/>
      <c r="AA201" s="85"/>
      <c r="AB201" s="85"/>
    </row>
    <row r="202" spans="2:28" ht="12.75" x14ac:dyDescent="0.2">
      <c r="B202" s="104"/>
      <c r="C202" s="105"/>
      <c r="D202" s="97">
        <v>620302</v>
      </c>
      <c r="E202" s="64">
        <f>IFERROR(SUMIFS('[1]4.Sąnaudos'!$L$4:$L$333,'[1]4.Sąnaudos'!$B$4:$B$333,'[1]6.2'!$D202),"")</f>
        <v>0</v>
      </c>
      <c r="F202" s="84"/>
      <c r="G202" s="84"/>
      <c r="H202" s="85"/>
      <c r="I202" s="85"/>
      <c r="J202" s="85"/>
      <c r="K202" s="85"/>
      <c r="L202" s="85"/>
      <c r="M202" s="85"/>
      <c r="N202" s="85"/>
      <c r="O202" s="85"/>
      <c r="P202" s="85"/>
      <c r="Q202" s="85"/>
      <c r="R202" s="85"/>
      <c r="S202" s="85"/>
      <c r="T202" s="85"/>
      <c r="U202" s="86"/>
      <c r="V202" s="118"/>
      <c r="AA202" s="85"/>
      <c r="AB202" s="85"/>
    </row>
    <row r="203" spans="2:28" ht="12.75" x14ac:dyDescent="0.2">
      <c r="B203" s="104"/>
      <c r="C203" s="105"/>
      <c r="D203" s="97">
        <v>620312</v>
      </c>
      <c r="E203" s="64">
        <f>IFERROR(SUMIFS('[1]4.Sąnaudos'!$L$4:$L$333,'[1]4.Sąnaudos'!$B$4:$B$333,'[1]6.2'!$D203),"")</f>
        <v>0</v>
      </c>
      <c r="F203" s="84"/>
      <c r="G203" s="84"/>
      <c r="H203" s="85"/>
      <c r="I203" s="85"/>
      <c r="J203" s="85"/>
      <c r="K203" s="85"/>
      <c r="L203" s="85"/>
      <c r="M203" s="85"/>
      <c r="N203" s="85"/>
      <c r="O203" s="85"/>
      <c r="P203" s="85"/>
      <c r="Q203" s="85"/>
      <c r="R203" s="85"/>
      <c r="S203" s="85"/>
      <c r="T203" s="85"/>
      <c r="U203" s="86"/>
      <c r="V203" s="118"/>
      <c r="AA203" s="85"/>
      <c r="AB203" s="85"/>
    </row>
    <row r="204" spans="2:28" ht="12.75" x14ac:dyDescent="0.2">
      <c r="B204" s="104"/>
      <c r="C204" s="105"/>
      <c r="D204" s="97">
        <v>620322</v>
      </c>
      <c r="E204" s="64">
        <f>IFERROR(SUMIFS('[1]4.Sąnaudos'!$L$4:$L$333,'[1]4.Sąnaudos'!$B$4:$B$333,'[1]6.2'!$D204),"")</f>
        <v>0</v>
      </c>
      <c r="F204" s="84"/>
      <c r="G204" s="84"/>
      <c r="H204" s="85"/>
      <c r="I204" s="85"/>
      <c r="J204" s="85"/>
      <c r="K204" s="85"/>
      <c r="L204" s="85"/>
      <c r="M204" s="85"/>
      <c r="N204" s="85"/>
      <c r="O204" s="85"/>
      <c r="P204" s="85"/>
      <c r="Q204" s="85"/>
      <c r="R204" s="85"/>
      <c r="S204" s="85"/>
      <c r="T204" s="85"/>
      <c r="U204" s="86"/>
      <c r="V204" s="118"/>
      <c r="AA204" s="85"/>
      <c r="AB204" s="85"/>
    </row>
    <row r="205" spans="2:28" ht="12.75" x14ac:dyDescent="0.2">
      <c r="B205" s="104"/>
      <c r="C205" s="105"/>
      <c r="D205" s="97">
        <v>6209</v>
      </c>
      <c r="E205" s="64">
        <f>IFERROR(SUMIFS('[1]4.Sąnaudos'!$L$4:$L$333,'[1]4.Sąnaudos'!$B$4:$B$333,'[1]6.2'!$D205),"")</f>
        <v>0</v>
      </c>
      <c r="F205" s="84"/>
      <c r="G205" s="84"/>
      <c r="H205" s="85"/>
      <c r="I205" s="85"/>
      <c r="J205" s="85"/>
      <c r="K205" s="85"/>
      <c r="L205" s="85"/>
      <c r="M205" s="85"/>
      <c r="N205" s="85"/>
      <c r="O205" s="85"/>
      <c r="P205" s="85"/>
      <c r="Q205" s="85"/>
      <c r="R205" s="85"/>
      <c r="S205" s="85"/>
      <c r="T205" s="85"/>
      <c r="U205" s="86"/>
      <c r="V205" s="118"/>
      <c r="AA205" s="85"/>
      <c r="AB205" s="85"/>
    </row>
    <row r="206" spans="2:28" ht="12.75" x14ac:dyDescent="0.2">
      <c r="B206" s="104"/>
      <c r="C206" s="105"/>
      <c r="D206" s="97">
        <v>6300</v>
      </c>
      <c r="E206" s="64">
        <f>IFERROR(SUMIFS('[1]4.Sąnaudos'!$L$4:$L$333,'[1]4.Sąnaudos'!$B$4:$B$333,'[1]6.2'!$D206),"")</f>
        <v>0</v>
      </c>
      <c r="F206" s="84"/>
      <c r="G206" s="84"/>
      <c r="H206" s="85"/>
      <c r="I206" s="85"/>
      <c r="J206" s="85"/>
      <c r="K206" s="85"/>
      <c r="L206" s="85"/>
      <c r="M206" s="85"/>
      <c r="N206" s="85"/>
      <c r="O206" s="85"/>
      <c r="P206" s="85"/>
      <c r="Q206" s="85"/>
      <c r="R206" s="85"/>
      <c r="S206" s="85"/>
      <c r="T206" s="85"/>
      <c r="U206" s="86"/>
      <c r="V206" s="118"/>
      <c r="AA206" s="85"/>
      <c r="AB206" s="85"/>
    </row>
    <row r="207" spans="2:28" ht="12.75" x14ac:dyDescent="0.2">
      <c r="B207" s="104"/>
      <c r="C207" s="105"/>
      <c r="D207" s="97">
        <v>630402</v>
      </c>
      <c r="E207" s="64">
        <f>IFERROR(SUMIFS('[1]4.Sąnaudos'!$L$4:$L$333,'[1]4.Sąnaudos'!$B$4:$B$333,'[1]6.2'!$D207),"")</f>
        <v>-1998.99</v>
      </c>
      <c r="F207" s="84"/>
      <c r="G207" s="84"/>
      <c r="H207" s="85"/>
      <c r="I207" s="85"/>
      <c r="J207" s="85"/>
      <c r="K207" s="85"/>
      <c r="L207" s="85"/>
      <c r="M207" s="85"/>
      <c r="N207" s="85"/>
      <c r="O207" s="85"/>
      <c r="P207" s="85"/>
      <c r="Q207" s="85"/>
      <c r="R207" s="85"/>
      <c r="S207" s="85"/>
      <c r="T207" s="85"/>
      <c r="U207" s="86"/>
      <c r="V207" s="118"/>
      <c r="AA207" s="85"/>
      <c r="AB207" s="85"/>
    </row>
    <row r="208" spans="2:28" ht="12.75" x14ac:dyDescent="0.2">
      <c r="B208" s="104"/>
      <c r="C208" s="105"/>
      <c r="D208" s="97">
        <v>630412</v>
      </c>
      <c r="E208" s="64">
        <f>IFERROR(SUMIFS('[1]4.Sąnaudos'!$L$4:$L$333,'[1]4.Sąnaudos'!$B$4:$B$333,'[1]6.2'!$D208),"")</f>
        <v>-413.91</v>
      </c>
      <c r="F208" s="84"/>
      <c r="G208" s="84"/>
      <c r="H208" s="85"/>
      <c r="I208" s="85"/>
      <c r="J208" s="85"/>
      <c r="K208" s="85"/>
      <c r="L208" s="85"/>
      <c r="M208" s="85"/>
      <c r="N208" s="85"/>
      <c r="O208" s="85"/>
      <c r="P208" s="85"/>
      <c r="Q208" s="85"/>
      <c r="R208" s="85"/>
      <c r="S208" s="85"/>
      <c r="T208" s="85"/>
      <c r="U208" s="86"/>
      <c r="V208" s="118"/>
      <c r="AA208" s="85"/>
      <c r="AB208" s="85"/>
    </row>
    <row r="209" spans="2:28" ht="12.75" x14ac:dyDescent="0.2">
      <c r="B209" s="104"/>
      <c r="C209" s="105"/>
      <c r="D209" s="97">
        <v>630422</v>
      </c>
      <c r="E209" s="64">
        <f>IFERROR(SUMIFS('[1]4.Sąnaudos'!$L$4:$L$333,'[1]4.Sąnaudos'!$B$4:$B$333,'[1]6.2'!$D209),"")</f>
        <v>0</v>
      </c>
      <c r="F209" s="84"/>
      <c r="G209" s="84"/>
      <c r="H209" s="85"/>
      <c r="I209" s="85"/>
      <c r="J209" s="85"/>
      <c r="K209" s="85"/>
      <c r="L209" s="85"/>
      <c r="M209" s="85"/>
      <c r="N209" s="85"/>
      <c r="O209" s="85"/>
      <c r="P209" s="85"/>
      <c r="Q209" s="85"/>
      <c r="R209" s="85"/>
      <c r="S209" s="85"/>
      <c r="T209" s="85"/>
      <c r="U209" s="86"/>
      <c r="V209" s="118"/>
      <c r="AA209" s="85"/>
      <c r="AB209" s="85"/>
    </row>
    <row r="210" spans="2:28" ht="12.75" x14ac:dyDescent="0.2">
      <c r="B210" s="104"/>
      <c r="C210" s="105"/>
      <c r="D210" s="97">
        <v>630441</v>
      </c>
      <c r="E210" s="64">
        <f>IFERROR(SUMIFS('[1]4.Sąnaudos'!$L$4:$L$333,'[1]4.Sąnaudos'!$B$4:$B$333,'[1]6.2'!$D210),"")</f>
        <v>10150.17</v>
      </c>
      <c r="F210" s="84"/>
      <c r="G210" s="84"/>
      <c r="H210" s="85"/>
      <c r="I210" s="85"/>
      <c r="J210" s="85"/>
      <c r="K210" s="85"/>
      <c r="L210" s="85"/>
      <c r="M210" s="85"/>
      <c r="N210" s="85"/>
      <c r="O210" s="85"/>
      <c r="P210" s="85"/>
      <c r="Q210" s="85"/>
      <c r="R210" s="85"/>
      <c r="S210" s="85"/>
      <c r="T210" s="85"/>
      <c r="U210" s="86"/>
      <c r="V210" s="118"/>
      <c r="AA210" s="85"/>
      <c r="AB210" s="85"/>
    </row>
    <row r="211" spans="2:28" ht="12.75" x14ac:dyDescent="0.2">
      <c r="B211" s="104"/>
      <c r="C211" s="105"/>
      <c r="D211" s="97">
        <v>630442</v>
      </c>
      <c r="E211" s="64">
        <f>IFERROR(SUMIFS('[1]4.Sąnaudos'!$L$4:$L$333,'[1]4.Sąnaudos'!$B$4:$B$333,'[1]6.2'!$D211),"")</f>
        <v>0</v>
      </c>
      <c r="F211" s="84"/>
      <c r="G211" s="84"/>
      <c r="H211" s="85"/>
      <c r="I211" s="85"/>
      <c r="J211" s="85"/>
      <c r="K211" s="85"/>
      <c r="L211" s="85"/>
      <c r="M211" s="85"/>
      <c r="N211" s="85"/>
      <c r="O211" s="85"/>
      <c r="P211" s="85"/>
      <c r="Q211" s="85"/>
      <c r="R211" s="85"/>
      <c r="S211" s="85"/>
      <c r="T211" s="85"/>
      <c r="U211" s="86"/>
      <c r="V211" s="118"/>
      <c r="AA211" s="85"/>
      <c r="AB211" s="85"/>
    </row>
    <row r="212" spans="2:28" ht="12.75" x14ac:dyDescent="0.2">
      <c r="B212" s="104"/>
      <c r="C212" s="105"/>
      <c r="D212" s="97">
        <v>630443</v>
      </c>
      <c r="E212" s="64">
        <f>IFERROR(SUMIFS('[1]4.Sąnaudos'!$L$4:$L$333,'[1]4.Sąnaudos'!$B$4:$B$333,'[1]6.2'!$D212),"")</f>
        <v>1000</v>
      </c>
      <c r="F212" s="84"/>
      <c r="G212" s="84"/>
      <c r="H212" s="85"/>
      <c r="I212" s="85"/>
      <c r="J212" s="85"/>
      <c r="K212" s="85"/>
      <c r="L212" s="85"/>
      <c r="M212" s="85"/>
      <c r="N212" s="85"/>
      <c r="O212" s="85"/>
      <c r="P212" s="85"/>
      <c r="Q212" s="85"/>
      <c r="R212" s="85"/>
      <c r="S212" s="85"/>
      <c r="T212" s="85"/>
      <c r="U212" s="86"/>
      <c r="V212" s="118"/>
      <c r="AA212" s="85"/>
      <c r="AB212" s="85"/>
    </row>
    <row r="213" spans="2:28" ht="12.75" x14ac:dyDescent="0.2">
      <c r="B213" s="104"/>
      <c r="C213" s="105"/>
      <c r="D213" s="97">
        <v>6305</v>
      </c>
      <c r="E213" s="64">
        <f>IFERROR(SUMIFS('[1]4.Sąnaudos'!$L$4:$L$333,'[1]4.Sąnaudos'!$B$4:$B$333,'[1]6.2'!$D213),"")</f>
        <v>0</v>
      </c>
      <c r="F213" s="84"/>
      <c r="G213" s="84"/>
      <c r="H213" s="85"/>
      <c r="I213" s="85"/>
      <c r="J213" s="85"/>
      <c r="K213" s="85"/>
      <c r="L213" s="85"/>
      <c r="M213" s="85"/>
      <c r="N213" s="85"/>
      <c r="O213" s="85"/>
      <c r="P213" s="85"/>
      <c r="Q213" s="85"/>
      <c r="R213" s="85"/>
      <c r="S213" s="85"/>
      <c r="T213" s="85"/>
      <c r="U213" s="86"/>
      <c r="V213" s="118"/>
      <c r="AA213" s="85"/>
      <c r="AB213" s="85"/>
    </row>
    <row r="214" spans="2:28" ht="12.75" x14ac:dyDescent="0.2">
      <c r="B214" s="104"/>
      <c r="C214" s="105"/>
      <c r="D214" s="97">
        <v>63062</v>
      </c>
      <c r="E214" s="64">
        <f>IFERROR(SUMIFS('[1]4.Sąnaudos'!$L$4:$L$333,'[1]4.Sąnaudos'!$B$4:$B$333,'[1]6.2'!$D214),"")</f>
        <v>0</v>
      </c>
      <c r="F214" s="84"/>
      <c r="G214" s="84"/>
      <c r="H214" s="85"/>
      <c r="I214" s="85"/>
      <c r="J214" s="85"/>
      <c r="K214" s="85"/>
      <c r="L214" s="85"/>
      <c r="M214" s="85"/>
      <c r="N214" s="85"/>
      <c r="O214" s="85"/>
      <c r="P214" s="85"/>
      <c r="Q214" s="85"/>
      <c r="R214" s="85"/>
      <c r="S214" s="85"/>
      <c r="T214" s="85"/>
      <c r="U214" s="86"/>
      <c r="V214" s="118"/>
      <c r="AA214" s="85"/>
      <c r="AB214" s="85"/>
    </row>
    <row r="215" spans="2:28" ht="12.75" x14ac:dyDescent="0.2">
      <c r="B215" s="104"/>
      <c r="C215" s="105"/>
      <c r="D215" s="97">
        <v>63069</v>
      </c>
      <c r="E215" s="64">
        <f>IFERROR(SUMIFS('[1]4.Sąnaudos'!$L$4:$L$333,'[1]4.Sąnaudos'!$B$4:$B$333,'[1]6.2'!$D215),"")</f>
        <v>0</v>
      </c>
      <c r="F215" s="84"/>
      <c r="G215" s="84"/>
      <c r="H215" s="85"/>
      <c r="I215" s="85"/>
      <c r="J215" s="85"/>
      <c r="K215" s="85"/>
      <c r="L215" s="85"/>
      <c r="M215" s="85"/>
      <c r="N215" s="85"/>
      <c r="O215" s="85"/>
      <c r="P215" s="85"/>
      <c r="Q215" s="85"/>
      <c r="R215" s="85"/>
      <c r="S215" s="85"/>
      <c r="T215" s="85"/>
      <c r="U215" s="86"/>
      <c r="V215" s="118"/>
      <c r="AA215" s="85"/>
      <c r="AB215" s="85"/>
    </row>
    <row r="216" spans="2:28" ht="12.75" x14ac:dyDescent="0.2">
      <c r="B216" s="104"/>
      <c r="C216" s="105"/>
      <c r="D216" s="97">
        <v>63079</v>
      </c>
      <c r="E216" s="64">
        <f>IFERROR(SUMIFS('[1]4.Sąnaudos'!$L$4:$L$333,'[1]4.Sąnaudos'!$B$4:$B$333,'[1]6.2'!$D216),"")</f>
        <v>0</v>
      </c>
      <c r="F216" s="84"/>
      <c r="G216" s="84"/>
      <c r="H216" s="85"/>
      <c r="I216" s="85"/>
      <c r="J216" s="85"/>
      <c r="K216" s="85"/>
      <c r="L216" s="85"/>
      <c r="M216" s="85"/>
      <c r="N216" s="85"/>
      <c r="O216" s="85"/>
      <c r="P216" s="85"/>
      <c r="Q216" s="85"/>
      <c r="R216" s="85"/>
      <c r="S216" s="85"/>
      <c r="T216" s="85"/>
      <c r="U216" s="86"/>
      <c r="V216" s="118"/>
      <c r="AA216" s="85"/>
      <c r="AB216" s="85"/>
    </row>
    <row r="217" spans="2:28" ht="12.75" x14ac:dyDescent="0.2">
      <c r="B217" s="104"/>
      <c r="C217" s="105"/>
      <c r="D217" s="97">
        <v>630812</v>
      </c>
      <c r="E217" s="64">
        <f>IFERROR(SUMIFS('[1]4.Sąnaudos'!$L$4:$L$333,'[1]4.Sąnaudos'!$B$4:$B$333,'[1]6.2'!$D217),"")</f>
        <v>83.8</v>
      </c>
      <c r="F217" s="84"/>
      <c r="G217" s="84"/>
      <c r="H217" s="85"/>
      <c r="I217" s="85"/>
      <c r="J217" s="85"/>
      <c r="K217" s="85"/>
      <c r="L217" s="85"/>
      <c r="M217" s="85"/>
      <c r="N217" s="85"/>
      <c r="O217" s="85"/>
      <c r="P217" s="85"/>
      <c r="Q217" s="85"/>
      <c r="R217" s="85"/>
      <c r="S217" s="85"/>
      <c r="T217" s="85"/>
      <c r="U217" s="86"/>
      <c r="V217" s="118"/>
      <c r="AA217" s="85"/>
      <c r="AB217" s="85"/>
    </row>
    <row r="218" spans="2:28" ht="12.75" x14ac:dyDescent="0.2">
      <c r="B218" s="104"/>
      <c r="C218" s="105"/>
      <c r="D218" s="97">
        <v>63090</v>
      </c>
      <c r="E218" s="64">
        <f>IFERROR(SUMIFS('[1]4.Sąnaudos'!$L$4:$L$333,'[1]4.Sąnaudos'!$B$4:$B$333,'[1]6.2'!$D218),"")</f>
        <v>-1817.6</v>
      </c>
      <c r="F218" s="84"/>
      <c r="G218" s="84"/>
      <c r="H218" s="85"/>
      <c r="I218" s="85"/>
      <c r="J218" s="85"/>
      <c r="K218" s="85"/>
      <c r="L218" s="85"/>
      <c r="M218" s="85"/>
      <c r="N218" s="85"/>
      <c r="O218" s="85"/>
      <c r="P218" s="85"/>
      <c r="Q218" s="85"/>
      <c r="R218" s="85"/>
      <c r="S218" s="85"/>
      <c r="T218" s="85"/>
      <c r="U218" s="86"/>
      <c r="V218" s="118"/>
      <c r="AA218" s="85"/>
      <c r="AB218" s="85"/>
    </row>
    <row r="219" spans="2:28" ht="12.75" x14ac:dyDescent="0.2">
      <c r="B219" s="104"/>
      <c r="C219" s="105"/>
      <c r="D219" s="97">
        <v>63091</v>
      </c>
      <c r="E219" s="64">
        <f>IFERROR(SUMIFS('[1]4.Sąnaudos'!$L$4:$L$333,'[1]4.Sąnaudos'!$B$4:$B$333,'[1]6.2'!$D219),"")</f>
        <v>0</v>
      </c>
      <c r="F219" s="84"/>
      <c r="G219" s="84"/>
      <c r="H219" s="85"/>
      <c r="I219" s="85"/>
      <c r="J219" s="85"/>
      <c r="K219" s="85"/>
      <c r="L219" s="85"/>
      <c r="M219" s="85"/>
      <c r="N219" s="85"/>
      <c r="O219" s="85"/>
      <c r="P219" s="85"/>
      <c r="Q219" s="85"/>
      <c r="R219" s="85"/>
      <c r="S219" s="85"/>
      <c r="T219" s="85"/>
      <c r="U219" s="86"/>
      <c r="V219" s="118"/>
      <c r="AA219" s="85"/>
      <c r="AB219" s="85"/>
    </row>
    <row r="220" spans="2:28" ht="12.75" x14ac:dyDescent="0.2">
      <c r="B220" s="104"/>
      <c r="C220" s="105"/>
      <c r="D220" s="97">
        <v>63092</v>
      </c>
      <c r="E220" s="64">
        <f>IFERROR(SUMIFS('[1]4.Sąnaudos'!$L$4:$L$333,'[1]4.Sąnaudos'!$B$4:$B$333,'[1]6.2'!$D220),"")</f>
        <v>0</v>
      </c>
      <c r="F220" s="84"/>
      <c r="G220" s="84"/>
      <c r="H220" s="85"/>
      <c r="I220" s="85"/>
      <c r="J220" s="85"/>
      <c r="K220" s="85"/>
      <c r="L220" s="85"/>
      <c r="M220" s="85"/>
      <c r="N220" s="85"/>
      <c r="O220" s="85"/>
      <c r="P220" s="85"/>
      <c r="Q220" s="85"/>
      <c r="R220" s="85"/>
      <c r="S220" s="85"/>
      <c r="T220" s="85"/>
      <c r="U220" s="86"/>
      <c r="V220" s="118"/>
      <c r="AA220" s="85"/>
      <c r="AB220" s="85"/>
    </row>
    <row r="221" spans="2:28" ht="12.75" x14ac:dyDescent="0.2">
      <c r="B221" s="104"/>
      <c r="C221" s="105"/>
      <c r="D221" s="97">
        <v>63093</v>
      </c>
      <c r="E221" s="64">
        <f>IFERROR(SUMIFS('[1]4.Sąnaudos'!$L$4:$L$333,'[1]4.Sąnaudos'!$B$4:$B$333,'[1]6.2'!$D221),"")</f>
        <v>0</v>
      </c>
      <c r="F221" s="84"/>
      <c r="G221" s="84"/>
      <c r="H221" s="85"/>
      <c r="I221" s="85"/>
      <c r="J221" s="85"/>
      <c r="K221" s="85"/>
      <c r="L221" s="85"/>
      <c r="M221" s="85"/>
      <c r="N221" s="85"/>
      <c r="O221" s="85"/>
      <c r="P221" s="85"/>
      <c r="Q221" s="85"/>
      <c r="R221" s="85"/>
      <c r="S221" s="85"/>
      <c r="T221" s="85"/>
      <c r="U221" s="86"/>
      <c r="V221" s="118"/>
      <c r="AA221" s="85"/>
      <c r="AB221" s="85"/>
    </row>
    <row r="222" spans="2:28" ht="12.75" x14ac:dyDescent="0.2">
      <c r="B222" s="104"/>
      <c r="C222" s="105"/>
      <c r="D222" s="97">
        <v>63094</v>
      </c>
      <c r="E222" s="64">
        <f>IFERROR(SUMIFS('[1]4.Sąnaudos'!$L$4:$L$333,'[1]4.Sąnaudos'!$B$4:$B$333,'[1]6.2'!$D222),"")</f>
        <v>0</v>
      </c>
      <c r="F222" s="84"/>
      <c r="G222" s="84"/>
      <c r="H222" s="85"/>
      <c r="I222" s="85"/>
      <c r="J222" s="85"/>
      <c r="K222" s="85"/>
      <c r="L222" s="85"/>
      <c r="M222" s="85"/>
      <c r="N222" s="85"/>
      <c r="O222" s="85"/>
      <c r="P222" s="85"/>
      <c r="Q222" s="85"/>
      <c r="R222" s="85"/>
      <c r="S222" s="85"/>
      <c r="T222" s="85"/>
      <c r="U222" s="86"/>
      <c r="V222" s="118"/>
      <c r="AA222" s="85"/>
      <c r="AB222" s="85"/>
    </row>
    <row r="223" spans="2:28" ht="12.75" x14ac:dyDescent="0.2">
      <c r="B223" s="104"/>
      <c r="C223" s="105"/>
      <c r="D223" s="97">
        <v>6310</v>
      </c>
      <c r="E223" s="64">
        <f>IFERROR(SUMIFS('[1]4.Sąnaudos'!$L$4:$L$333,'[1]4.Sąnaudos'!$B$4:$B$333,'[1]6.2'!$D223),"")</f>
        <v>0</v>
      </c>
      <c r="F223" s="84"/>
      <c r="G223" s="84"/>
      <c r="H223" s="85"/>
      <c r="I223" s="85"/>
      <c r="J223" s="85"/>
      <c r="K223" s="85"/>
      <c r="L223" s="85"/>
      <c r="M223" s="85"/>
      <c r="N223" s="85"/>
      <c r="O223" s="85"/>
      <c r="P223" s="85"/>
      <c r="Q223" s="85"/>
      <c r="R223" s="85"/>
      <c r="S223" s="85"/>
      <c r="T223" s="85"/>
      <c r="U223" s="86"/>
      <c r="V223" s="118"/>
      <c r="AA223" s="85"/>
      <c r="AB223" s="85"/>
    </row>
    <row r="224" spans="2:28" ht="12.75" x14ac:dyDescent="0.2">
      <c r="B224" s="104"/>
      <c r="C224" s="105"/>
      <c r="D224" s="97">
        <v>6311</v>
      </c>
      <c r="E224" s="64">
        <f>IFERROR(SUMIFS('[1]4.Sąnaudos'!$L$4:$L$333,'[1]4.Sąnaudos'!$B$4:$B$333,'[1]6.2'!$D224),"")</f>
        <v>33.78</v>
      </c>
      <c r="F224" s="84"/>
      <c r="G224" s="84"/>
      <c r="H224" s="85"/>
      <c r="I224" s="85"/>
      <c r="J224" s="85"/>
      <c r="K224" s="85"/>
      <c r="L224" s="85"/>
      <c r="M224" s="85"/>
      <c r="N224" s="85"/>
      <c r="O224" s="85"/>
      <c r="P224" s="85"/>
      <c r="Q224" s="85"/>
      <c r="R224" s="85"/>
      <c r="S224" s="85"/>
      <c r="T224" s="85"/>
      <c r="U224" s="86"/>
      <c r="V224" s="118"/>
      <c r="AA224" s="85"/>
      <c r="AB224" s="85"/>
    </row>
    <row r="225" spans="2:28" ht="12.75" x14ac:dyDescent="0.2">
      <c r="B225" s="104"/>
      <c r="C225" s="105"/>
      <c r="D225" s="97">
        <v>631211</v>
      </c>
      <c r="E225" s="64">
        <f>IFERROR(SUMIFS('[1]4.Sąnaudos'!$L$4:$L$333,'[1]4.Sąnaudos'!$B$4:$B$333,'[1]6.2'!$D225),"")</f>
        <v>0</v>
      </c>
      <c r="F225" s="84"/>
      <c r="G225" s="84"/>
      <c r="H225" s="85"/>
      <c r="I225" s="85"/>
      <c r="J225" s="85"/>
      <c r="K225" s="85"/>
      <c r="L225" s="85"/>
      <c r="M225" s="85"/>
      <c r="N225" s="85"/>
      <c r="O225" s="85"/>
      <c r="P225" s="85"/>
      <c r="Q225" s="85"/>
      <c r="R225" s="85"/>
      <c r="S225" s="85"/>
      <c r="T225" s="85"/>
      <c r="U225" s="86"/>
      <c r="V225" s="118"/>
      <c r="AA225" s="85"/>
      <c r="AB225" s="85"/>
    </row>
    <row r="226" spans="2:28" ht="12.75" x14ac:dyDescent="0.2">
      <c r="B226" s="104"/>
      <c r="C226" s="105"/>
      <c r="D226" s="97">
        <v>631212</v>
      </c>
      <c r="E226" s="64">
        <f>IFERROR(SUMIFS('[1]4.Sąnaudos'!$L$4:$L$333,'[1]4.Sąnaudos'!$B$4:$B$333,'[1]6.2'!$D226),"")</f>
        <v>3098.91</v>
      </c>
      <c r="F226" s="84"/>
      <c r="G226" s="84"/>
      <c r="H226" s="85"/>
      <c r="I226" s="85"/>
      <c r="J226" s="85"/>
      <c r="K226" s="85"/>
      <c r="L226" s="85"/>
      <c r="M226" s="85"/>
      <c r="N226" s="85"/>
      <c r="O226" s="85"/>
      <c r="P226" s="85"/>
      <c r="Q226" s="85"/>
      <c r="R226" s="85"/>
      <c r="S226" s="85"/>
      <c r="T226" s="85"/>
      <c r="U226" s="86"/>
      <c r="V226" s="118"/>
      <c r="AA226" s="85"/>
      <c r="AB226" s="85"/>
    </row>
    <row r="227" spans="2:28" ht="12.75" x14ac:dyDescent="0.2">
      <c r="B227" s="104"/>
      <c r="C227" s="105"/>
      <c r="D227" s="97">
        <v>63122</v>
      </c>
      <c r="E227" s="64">
        <f>IFERROR(SUMIFS('[1]4.Sąnaudos'!$L$4:$L$333,'[1]4.Sąnaudos'!$B$4:$B$333,'[1]6.2'!$D227),"")</f>
        <v>1942</v>
      </c>
      <c r="F227" s="84"/>
      <c r="G227" s="84"/>
      <c r="H227" s="85"/>
      <c r="I227" s="85"/>
      <c r="J227" s="85"/>
      <c r="K227" s="85"/>
      <c r="L227" s="85"/>
      <c r="M227" s="85"/>
      <c r="N227" s="85"/>
      <c r="O227" s="85"/>
      <c r="P227" s="85"/>
      <c r="Q227" s="85"/>
      <c r="R227" s="85"/>
      <c r="S227" s="85"/>
      <c r="T227" s="85"/>
      <c r="U227" s="86"/>
      <c r="V227" s="118"/>
      <c r="AA227" s="85"/>
      <c r="AB227" s="85"/>
    </row>
    <row r="228" spans="2:28" ht="12.75" x14ac:dyDescent="0.2">
      <c r="B228" s="104"/>
      <c r="C228" s="105"/>
      <c r="D228" s="97">
        <v>63123</v>
      </c>
      <c r="E228" s="64">
        <f>IFERROR(SUMIFS('[1]4.Sąnaudos'!$L$4:$L$333,'[1]4.Sąnaudos'!$B$4:$B$333,'[1]6.2'!$D228),"")</f>
        <v>235.02</v>
      </c>
      <c r="F228" s="84"/>
      <c r="G228" s="84"/>
      <c r="H228" s="85"/>
      <c r="I228" s="85"/>
      <c r="J228" s="85"/>
      <c r="K228" s="85"/>
      <c r="L228" s="85"/>
      <c r="M228" s="85"/>
      <c r="N228" s="85"/>
      <c r="O228" s="85"/>
      <c r="P228" s="85"/>
      <c r="Q228" s="85"/>
      <c r="R228" s="85"/>
      <c r="S228" s="85"/>
      <c r="T228" s="85"/>
      <c r="U228" s="86"/>
      <c r="V228" s="118"/>
      <c r="AA228" s="85"/>
      <c r="AB228" s="85"/>
    </row>
    <row r="229" spans="2:28" ht="12.75" x14ac:dyDescent="0.2">
      <c r="B229" s="104"/>
      <c r="C229" s="105"/>
      <c r="D229" s="97">
        <v>63124</v>
      </c>
      <c r="E229" s="64">
        <f>IFERROR(SUMIFS('[1]4.Sąnaudos'!$L$4:$L$333,'[1]4.Sąnaudos'!$B$4:$B$333,'[1]6.2'!$D229),"")</f>
        <v>0</v>
      </c>
      <c r="F229" s="84"/>
      <c r="G229" s="84"/>
      <c r="H229" s="85"/>
      <c r="I229" s="85"/>
      <c r="J229" s="85"/>
      <c r="K229" s="85"/>
      <c r="L229" s="85"/>
      <c r="M229" s="85"/>
      <c r="N229" s="85"/>
      <c r="O229" s="85"/>
      <c r="P229" s="85"/>
      <c r="Q229" s="85"/>
      <c r="R229" s="85"/>
      <c r="S229" s="85"/>
      <c r="T229" s="85"/>
      <c r="U229" s="86"/>
      <c r="V229" s="118"/>
      <c r="AA229" s="85"/>
      <c r="AB229" s="85"/>
    </row>
    <row r="230" spans="2:28" ht="12.75" x14ac:dyDescent="0.2">
      <c r="B230" s="104"/>
      <c r="C230" s="105"/>
      <c r="D230" s="97">
        <v>6313</v>
      </c>
      <c r="E230" s="64">
        <f>IFERROR(SUMIFS('[1]4.Sąnaudos'!$L$4:$L$333,'[1]4.Sąnaudos'!$B$4:$B$333,'[1]6.2'!$D230),"")</f>
        <v>0</v>
      </c>
      <c r="F230" s="84"/>
      <c r="G230" s="84"/>
      <c r="H230" s="85"/>
      <c r="I230" s="85"/>
      <c r="J230" s="85"/>
      <c r="K230" s="85"/>
      <c r="L230" s="85"/>
      <c r="M230" s="85"/>
      <c r="N230" s="85"/>
      <c r="O230" s="85"/>
      <c r="P230" s="85"/>
      <c r="Q230" s="85"/>
      <c r="R230" s="85"/>
      <c r="S230" s="85"/>
      <c r="T230" s="85"/>
      <c r="U230" s="86"/>
      <c r="V230" s="118"/>
      <c r="AA230" s="85"/>
      <c r="AB230" s="85"/>
    </row>
    <row r="231" spans="2:28" ht="12.75" x14ac:dyDescent="0.2">
      <c r="B231" s="104"/>
      <c r="C231" s="105"/>
      <c r="D231" s="97">
        <v>6401262</v>
      </c>
      <c r="E231" s="64">
        <f>IFERROR(SUMIFS('[1]4.Sąnaudos'!$L$4:$L$333,'[1]4.Sąnaudos'!$B$4:$B$333,'[1]6.2'!$D231),"")</f>
        <v>-135.46</v>
      </c>
      <c r="F231" s="84"/>
      <c r="G231" s="84"/>
      <c r="H231" s="85"/>
      <c r="I231" s="85"/>
      <c r="J231" s="85"/>
      <c r="K231" s="85"/>
      <c r="L231" s="85"/>
      <c r="M231" s="85"/>
      <c r="N231" s="85"/>
      <c r="O231" s="85"/>
      <c r="P231" s="85"/>
      <c r="Q231" s="85"/>
      <c r="R231" s="85"/>
      <c r="S231" s="85"/>
      <c r="T231" s="85"/>
      <c r="U231" s="86"/>
      <c r="V231" s="118"/>
      <c r="AA231" s="85"/>
      <c r="AB231" s="85"/>
    </row>
    <row r="232" spans="2:28" ht="12.75" x14ac:dyDescent="0.2">
      <c r="B232" s="104"/>
      <c r="C232" s="105"/>
      <c r="D232" s="97">
        <v>6401272</v>
      </c>
      <c r="E232" s="64">
        <f>IFERROR(SUMIFS('[1]4.Sąnaudos'!$L$4:$L$333,'[1]4.Sąnaudos'!$B$4:$B$333,'[1]6.2'!$D232),"")</f>
        <v>-8.68</v>
      </c>
      <c r="F232" s="84"/>
      <c r="G232" s="84"/>
      <c r="H232" s="85"/>
      <c r="I232" s="85"/>
      <c r="J232" s="85"/>
      <c r="K232" s="85"/>
      <c r="L232" s="85"/>
      <c r="M232" s="85"/>
      <c r="N232" s="85"/>
      <c r="O232" s="85"/>
      <c r="P232" s="85"/>
      <c r="Q232" s="85"/>
      <c r="R232" s="85"/>
      <c r="S232" s="85"/>
      <c r="T232" s="85"/>
      <c r="U232" s="86"/>
      <c r="V232" s="118"/>
      <c r="AA232" s="85"/>
      <c r="AB232" s="85"/>
    </row>
    <row r="233" spans="2:28" ht="12.75" x14ac:dyDescent="0.2">
      <c r="B233" s="104"/>
      <c r="C233" s="105"/>
      <c r="D233" s="97">
        <v>650</v>
      </c>
      <c r="E233" s="64">
        <f>IFERROR(SUMIFS('[1]4.Sąnaudos'!$L$4:$L$333,'[1]4.Sąnaudos'!$B$4:$B$333,'[1]6.2'!$D233),"")</f>
        <v>0</v>
      </c>
      <c r="F233" s="84"/>
      <c r="G233" s="84"/>
      <c r="H233" s="85"/>
      <c r="I233" s="85"/>
      <c r="J233" s="85"/>
      <c r="K233" s="85"/>
      <c r="L233" s="85"/>
      <c r="M233" s="85"/>
      <c r="N233" s="85"/>
      <c r="O233" s="85"/>
      <c r="P233" s="85"/>
      <c r="Q233" s="85"/>
      <c r="R233" s="85"/>
      <c r="S233" s="85"/>
      <c r="T233" s="85"/>
      <c r="U233" s="86"/>
      <c r="V233" s="118"/>
      <c r="AA233" s="85"/>
      <c r="AB233" s="85"/>
    </row>
    <row r="234" spans="2:28" ht="12.75" x14ac:dyDescent="0.2">
      <c r="B234" s="104"/>
      <c r="C234" s="105"/>
      <c r="D234" s="97">
        <v>6511</v>
      </c>
      <c r="E234" s="64">
        <f>IFERROR(SUMIFS('[1]4.Sąnaudos'!$L$4:$L$333,'[1]4.Sąnaudos'!$B$4:$B$333,'[1]6.2'!$D234),"")</f>
        <v>0</v>
      </c>
      <c r="F234" s="84"/>
      <c r="G234" s="84"/>
      <c r="H234" s="85"/>
      <c r="I234" s="85"/>
      <c r="J234" s="85"/>
      <c r="K234" s="85"/>
      <c r="L234" s="85"/>
      <c r="M234" s="85"/>
      <c r="N234" s="85"/>
      <c r="O234" s="85"/>
      <c r="P234" s="85"/>
      <c r="Q234" s="85"/>
      <c r="R234" s="85"/>
      <c r="S234" s="85"/>
      <c r="T234" s="85"/>
      <c r="U234" s="86"/>
      <c r="V234" s="118"/>
      <c r="AA234" s="85"/>
      <c r="AB234" s="85"/>
    </row>
    <row r="235" spans="2:28" ht="12.75" x14ac:dyDescent="0.2">
      <c r="B235" s="104"/>
      <c r="C235" s="105"/>
      <c r="D235" s="97">
        <v>6512</v>
      </c>
      <c r="E235" s="64">
        <f>IFERROR(SUMIFS('[1]4.Sąnaudos'!$L$4:$L$333,'[1]4.Sąnaudos'!$B$4:$B$333,'[1]6.2'!$D235),"")</f>
        <v>0</v>
      </c>
      <c r="F235" s="84"/>
      <c r="G235" s="84"/>
      <c r="H235" s="85"/>
      <c r="I235" s="85"/>
      <c r="J235" s="85"/>
      <c r="K235" s="85"/>
      <c r="L235" s="85"/>
      <c r="M235" s="85"/>
      <c r="N235" s="85"/>
      <c r="O235" s="85"/>
      <c r="P235" s="85"/>
      <c r="Q235" s="85"/>
      <c r="R235" s="85"/>
      <c r="S235" s="85"/>
      <c r="T235" s="85"/>
      <c r="U235" s="86"/>
      <c r="V235" s="118"/>
      <c r="AA235" s="85"/>
      <c r="AB235" s="85"/>
    </row>
    <row r="236" spans="2:28" ht="12.75" x14ac:dyDescent="0.2">
      <c r="B236" s="104"/>
      <c r="C236" s="105"/>
      <c r="D236" s="97">
        <v>652</v>
      </c>
      <c r="E236" s="64">
        <f>IFERROR(SUMIFS('[1]4.Sąnaudos'!$L$4:$L$333,'[1]4.Sąnaudos'!$B$4:$B$333,'[1]6.2'!$D236),"")</f>
        <v>0</v>
      </c>
      <c r="F236" s="84"/>
      <c r="G236" s="84"/>
      <c r="H236" s="85"/>
      <c r="I236" s="85"/>
      <c r="J236" s="85"/>
      <c r="K236" s="85"/>
      <c r="L236" s="85"/>
      <c r="M236" s="85"/>
      <c r="N236" s="85"/>
      <c r="O236" s="85"/>
      <c r="P236" s="85"/>
      <c r="Q236" s="85"/>
      <c r="R236" s="85"/>
      <c r="S236" s="85"/>
      <c r="T236" s="85"/>
      <c r="U236" s="86"/>
      <c r="V236" s="118"/>
      <c r="AA236" s="85"/>
      <c r="AB236" s="85"/>
    </row>
    <row r="237" spans="2:28" ht="12.75" x14ac:dyDescent="0.2">
      <c r="B237" s="104"/>
      <c r="C237" s="105"/>
      <c r="D237" s="97">
        <v>653</v>
      </c>
      <c r="E237" s="64">
        <f>IFERROR(SUMIFS('[1]4.Sąnaudos'!$L$4:$L$333,'[1]4.Sąnaudos'!$B$4:$B$333,'[1]6.2'!$D237),"")</f>
        <v>0</v>
      </c>
      <c r="F237" s="84"/>
      <c r="G237" s="84"/>
      <c r="H237" s="85"/>
      <c r="I237" s="85"/>
      <c r="J237" s="85"/>
      <c r="K237" s="85"/>
      <c r="L237" s="85"/>
      <c r="M237" s="85"/>
      <c r="N237" s="85"/>
      <c r="O237" s="85"/>
      <c r="P237" s="85"/>
      <c r="Q237" s="85"/>
      <c r="R237" s="85"/>
      <c r="S237" s="85"/>
      <c r="T237" s="85"/>
      <c r="U237" s="86"/>
      <c r="V237" s="118"/>
      <c r="AA237" s="85"/>
      <c r="AB237" s="85"/>
    </row>
    <row r="238" spans="2:28" ht="12.75" x14ac:dyDescent="0.2">
      <c r="B238" s="104"/>
      <c r="C238" s="105"/>
      <c r="D238" s="97">
        <v>654</v>
      </c>
      <c r="E238" s="64">
        <f>IFERROR(SUMIFS('[1]4.Sąnaudos'!$L$4:$L$333,'[1]4.Sąnaudos'!$B$4:$B$333,'[1]6.2'!$D238),"")</f>
        <v>0</v>
      </c>
      <c r="F238" s="84"/>
      <c r="G238" s="84"/>
      <c r="H238" s="85"/>
      <c r="I238" s="85"/>
      <c r="J238" s="85"/>
      <c r="K238" s="85"/>
      <c r="L238" s="85"/>
      <c r="M238" s="85"/>
      <c r="N238" s="85"/>
      <c r="O238" s="85"/>
      <c r="P238" s="85"/>
      <c r="Q238" s="85"/>
      <c r="R238" s="85"/>
      <c r="S238" s="85"/>
      <c r="T238" s="85"/>
      <c r="U238" s="86"/>
      <c r="V238" s="118"/>
      <c r="AA238" s="85"/>
      <c r="AB238" s="85"/>
    </row>
    <row r="239" spans="2:28" ht="12.75" x14ac:dyDescent="0.2">
      <c r="B239" s="104"/>
      <c r="C239" s="105"/>
      <c r="D239" s="97">
        <v>656</v>
      </c>
      <c r="E239" s="64">
        <f>IFERROR(SUMIFS('[1]4.Sąnaudos'!$L$4:$L$333,'[1]4.Sąnaudos'!$B$4:$B$333,'[1]6.2'!$D239),"")</f>
        <v>0</v>
      </c>
      <c r="F239" s="84"/>
      <c r="G239" s="84"/>
      <c r="H239" s="85"/>
      <c r="I239" s="85"/>
      <c r="J239" s="85"/>
      <c r="K239" s="85"/>
      <c r="L239" s="85"/>
      <c r="M239" s="85"/>
      <c r="N239" s="85"/>
      <c r="O239" s="85"/>
      <c r="P239" s="85"/>
      <c r="Q239" s="85"/>
      <c r="R239" s="85"/>
      <c r="S239" s="85"/>
      <c r="T239" s="85"/>
      <c r="U239" s="86"/>
      <c r="V239" s="118"/>
      <c r="AA239" s="85"/>
      <c r="AB239" s="85"/>
    </row>
    <row r="240" spans="2:28" ht="12.75" x14ac:dyDescent="0.2">
      <c r="B240" s="104"/>
      <c r="C240" s="105"/>
      <c r="D240" s="97">
        <v>67010</v>
      </c>
      <c r="E240" s="64">
        <f>IFERROR(SUMIFS('[1]4.Sąnaudos'!$L$4:$L$333,'[1]4.Sąnaudos'!$B$4:$B$333,'[1]6.2'!$D240),"")</f>
        <v>0</v>
      </c>
      <c r="F240" s="84"/>
      <c r="G240" s="84"/>
      <c r="H240" s="85"/>
      <c r="I240" s="85"/>
      <c r="J240" s="85"/>
      <c r="K240" s="85"/>
      <c r="L240" s="85"/>
      <c r="M240" s="85"/>
      <c r="N240" s="85"/>
      <c r="O240" s="85"/>
      <c r="P240" s="85"/>
      <c r="Q240" s="85"/>
      <c r="R240" s="85"/>
      <c r="S240" s="85"/>
      <c r="T240" s="85"/>
      <c r="U240" s="86"/>
      <c r="V240" s="118"/>
      <c r="AA240" s="85"/>
      <c r="AB240" s="85"/>
    </row>
    <row r="241" spans="2:28" ht="12.75" x14ac:dyDescent="0.2">
      <c r="B241" s="104"/>
      <c r="C241" s="105"/>
      <c r="D241" s="97">
        <v>67018</v>
      </c>
      <c r="E241" s="64">
        <f>IFERROR(SUMIFS('[1]4.Sąnaudos'!$L$4:$L$333,'[1]4.Sąnaudos'!$B$4:$B$333,'[1]6.2'!$D241),"")</f>
        <v>0</v>
      </c>
      <c r="F241" s="84"/>
      <c r="G241" s="84"/>
      <c r="H241" s="85"/>
      <c r="I241" s="85"/>
      <c r="J241" s="85"/>
      <c r="K241" s="85"/>
      <c r="L241" s="85"/>
      <c r="M241" s="85"/>
      <c r="N241" s="85"/>
      <c r="O241" s="85"/>
      <c r="P241" s="85"/>
      <c r="Q241" s="85"/>
      <c r="R241" s="85"/>
      <c r="S241" s="85"/>
      <c r="T241" s="85"/>
      <c r="U241" s="86"/>
      <c r="V241" s="118"/>
      <c r="AA241" s="85"/>
      <c r="AB241" s="85"/>
    </row>
    <row r="242" spans="2:28" ht="12.75" x14ac:dyDescent="0.2">
      <c r="B242" s="104"/>
      <c r="C242" s="105"/>
      <c r="D242" s="97">
        <v>67020</v>
      </c>
      <c r="E242" s="64">
        <f>IFERROR(SUMIFS('[1]4.Sąnaudos'!$L$4:$L$333,'[1]4.Sąnaudos'!$B$4:$B$333,'[1]6.2'!$D242),"")</f>
        <v>0</v>
      </c>
      <c r="F242" s="84"/>
      <c r="G242" s="84"/>
      <c r="H242" s="85"/>
      <c r="I242" s="85"/>
      <c r="J242" s="85"/>
      <c r="K242" s="85"/>
      <c r="L242" s="85"/>
      <c r="M242" s="85"/>
      <c r="N242" s="85"/>
      <c r="O242" s="85"/>
      <c r="P242" s="85"/>
      <c r="Q242" s="85"/>
      <c r="R242" s="85"/>
      <c r="S242" s="85"/>
      <c r="T242" s="85"/>
      <c r="U242" s="86"/>
      <c r="V242" s="118"/>
      <c r="AA242" s="85"/>
      <c r="AB242" s="85"/>
    </row>
    <row r="243" spans="2:28" ht="12.75" x14ac:dyDescent="0.2">
      <c r="B243" s="104"/>
      <c r="C243" s="105"/>
      <c r="D243" s="97">
        <v>67021</v>
      </c>
      <c r="E243" s="64">
        <f>IFERROR(SUMIFS('[1]4.Sąnaudos'!$L$4:$L$333,'[1]4.Sąnaudos'!$B$4:$B$333,'[1]6.2'!$D243),"")</f>
        <v>0</v>
      </c>
      <c r="F243" s="84"/>
      <c r="G243" s="84"/>
      <c r="H243" s="85"/>
      <c r="I243" s="85"/>
      <c r="J243" s="85"/>
      <c r="K243" s="85"/>
      <c r="L243" s="85"/>
      <c r="M243" s="85"/>
      <c r="N243" s="85"/>
      <c r="O243" s="85"/>
      <c r="P243" s="85"/>
      <c r="Q243" s="85"/>
      <c r="R243" s="85"/>
      <c r="S243" s="85"/>
      <c r="T243" s="85"/>
      <c r="U243" s="86"/>
      <c r="V243" s="118"/>
      <c r="AA243" s="85"/>
      <c r="AB243" s="85"/>
    </row>
    <row r="244" spans="2:28" ht="12.75" x14ac:dyDescent="0.2">
      <c r="B244" s="104"/>
      <c r="C244" s="105"/>
      <c r="D244" s="97">
        <v>68001</v>
      </c>
      <c r="E244" s="64">
        <f>IFERROR(SUMIFS('[1]4.Sąnaudos'!$L$4:$L$333,'[1]4.Sąnaudos'!$B$4:$B$333,'[1]6.2'!$D244),"")</f>
        <v>0</v>
      </c>
      <c r="F244" s="84"/>
      <c r="G244" s="84"/>
      <c r="H244" s="85"/>
      <c r="I244" s="85"/>
      <c r="J244" s="85"/>
      <c r="K244" s="85"/>
      <c r="L244" s="85"/>
      <c r="M244" s="85"/>
      <c r="N244" s="85"/>
      <c r="O244" s="85"/>
      <c r="P244" s="85"/>
      <c r="Q244" s="85"/>
      <c r="R244" s="85"/>
      <c r="S244" s="85"/>
      <c r="T244" s="85"/>
      <c r="U244" s="86"/>
      <c r="V244" s="118"/>
      <c r="AA244" s="85"/>
      <c r="AB244" s="85"/>
    </row>
    <row r="245" spans="2:28" ht="12.75" x14ac:dyDescent="0.2">
      <c r="B245" s="104"/>
      <c r="C245" s="105"/>
      <c r="D245" s="97">
        <v>68002</v>
      </c>
      <c r="E245" s="64">
        <f>IFERROR(SUMIFS('[1]4.Sąnaudos'!$L$4:$L$333,'[1]4.Sąnaudos'!$B$4:$B$333,'[1]6.2'!$D245),"")</f>
        <v>0</v>
      </c>
      <c r="F245" s="84"/>
      <c r="G245" s="84"/>
      <c r="H245" s="85"/>
      <c r="I245" s="85"/>
      <c r="J245" s="85"/>
      <c r="K245" s="85"/>
      <c r="L245" s="85"/>
      <c r="M245" s="85"/>
      <c r="N245" s="85"/>
      <c r="O245" s="85"/>
      <c r="P245" s="85"/>
      <c r="Q245" s="85"/>
      <c r="R245" s="85"/>
      <c r="S245" s="85"/>
      <c r="T245" s="85"/>
      <c r="U245" s="86"/>
      <c r="V245" s="118"/>
      <c r="AA245" s="85"/>
      <c r="AB245" s="85"/>
    </row>
    <row r="246" spans="2:28" ht="12.75" x14ac:dyDescent="0.2">
      <c r="B246" s="104"/>
      <c r="C246" s="105"/>
      <c r="D246" s="97">
        <v>6801</v>
      </c>
      <c r="E246" s="64">
        <f>IFERROR(SUMIFS('[1]4.Sąnaudos'!$L$4:$L$333,'[1]4.Sąnaudos'!$B$4:$B$333,'[1]6.2'!$D246),"")</f>
        <v>0</v>
      </c>
      <c r="F246" s="84"/>
      <c r="G246" s="84"/>
      <c r="H246" s="85"/>
      <c r="I246" s="85"/>
      <c r="J246" s="85"/>
      <c r="K246" s="85"/>
      <c r="L246" s="85"/>
      <c r="M246" s="85"/>
      <c r="N246" s="85"/>
      <c r="O246" s="85"/>
      <c r="P246" s="85"/>
      <c r="Q246" s="85"/>
      <c r="R246" s="85"/>
      <c r="S246" s="85"/>
      <c r="T246" s="85"/>
      <c r="U246" s="86"/>
      <c r="V246" s="118"/>
      <c r="AA246" s="85"/>
      <c r="AB246" s="85"/>
    </row>
    <row r="247" spans="2:28" ht="12.75" x14ac:dyDescent="0.2">
      <c r="B247" s="104"/>
      <c r="C247" s="105"/>
      <c r="D247" s="97">
        <v>68021</v>
      </c>
      <c r="E247" s="64">
        <f>IFERROR(SUMIFS('[1]4.Sąnaudos'!$L$4:$L$333,'[1]4.Sąnaudos'!$B$4:$B$333,'[1]6.2'!$D247),"")</f>
        <v>5622.59</v>
      </c>
      <c r="F247" s="84"/>
      <c r="G247" s="84"/>
      <c r="H247" s="85"/>
      <c r="I247" s="85"/>
      <c r="J247" s="85"/>
      <c r="K247" s="85"/>
      <c r="L247" s="85"/>
      <c r="M247" s="85"/>
      <c r="N247" s="85"/>
      <c r="O247" s="85"/>
      <c r="P247" s="85"/>
      <c r="Q247" s="85"/>
      <c r="R247" s="85"/>
      <c r="S247" s="85"/>
      <c r="T247" s="85"/>
      <c r="U247" s="86"/>
      <c r="V247" s="118"/>
      <c r="AA247" s="85"/>
      <c r="AB247" s="85"/>
    </row>
    <row r="248" spans="2:28" ht="12.75" x14ac:dyDescent="0.2">
      <c r="B248" s="104"/>
      <c r="C248" s="105"/>
      <c r="D248" s="97">
        <v>68023</v>
      </c>
      <c r="E248" s="64">
        <f>IFERROR(SUMIFS('[1]4.Sąnaudos'!$L$4:$L$333,'[1]4.Sąnaudos'!$B$4:$B$333,'[1]6.2'!$D248),"")</f>
        <v>0</v>
      </c>
      <c r="F248" s="84"/>
      <c r="G248" s="84"/>
      <c r="H248" s="85"/>
      <c r="I248" s="85"/>
      <c r="J248" s="85"/>
      <c r="K248" s="85"/>
      <c r="L248" s="85"/>
      <c r="M248" s="85"/>
      <c r="N248" s="85"/>
      <c r="O248" s="85"/>
      <c r="P248" s="85"/>
      <c r="Q248" s="85"/>
      <c r="R248" s="85"/>
      <c r="S248" s="85"/>
      <c r="T248" s="85"/>
      <c r="U248" s="86"/>
      <c r="V248" s="118"/>
      <c r="AA248" s="85"/>
      <c r="AB248" s="85"/>
    </row>
    <row r="249" spans="2:28" ht="12.75" x14ac:dyDescent="0.2">
      <c r="B249" s="104"/>
      <c r="C249" s="105"/>
      <c r="D249" s="97">
        <v>68024</v>
      </c>
      <c r="E249" s="64">
        <f>IFERROR(SUMIFS('[1]4.Sąnaudos'!$L$4:$L$333,'[1]4.Sąnaudos'!$B$4:$B$333,'[1]6.2'!$D249),"")</f>
        <v>0</v>
      </c>
      <c r="F249" s="84"/>
      <c r="G249" s="84"/>
      <c r="H249" s="85"/>
      <c r="I249" s="85"/>
      <c r="J249" s="85"/>
      <c r="K249" s="85"/>
      <c r="L249" s="85"/>
      <c r="M249" s="85"/>
      <c r="N249" s="85"/>
      <c r="O249" s="85"/>
      <c r="P249" s="85"/>
      <c r="Q249" s="85"/>
      <c r="R249" s="85"/>
      <c r="S249" s="85"/>
      <c r="T249" s="85"/>
      <c r="U249" s="86"/>
      <c r="V249" s="118"/>
      <c r="AA249" s="85"/>
      <c r="AB249" s="85"/>
    </row>
    <row r="250" spans="2:28" ht="12.75" x14ac:dyDescent="0.2">
      <c r="B250" s="104"/>
      <c r="C250" s="105"/>
      <c r="D250" s="97">
        <v>68025</v>
      </c>
      <c r="E250" s="64">
        <f>IFERROR(SUMIFS('[1]4.Sąnaudos'!$L$4:$L$333,'[1]4.Sąnaudos'!$B$4:$B$333,'[1]6.2'!$D250),"")</f>
        <v>0</v>
      </c>
      <c r="F250" s="84"/>
      <c r="G250" s="84"/>
      <c r="H250" s="85"/>
      <c r="I250" s="85"/>
      <c r="J250" s="85"/>
      <c r="K250" s="85"/>
      <c r="L250" s="85"/>
      <c r="M250" s="85"/>
      <c r="N250" s="85"/>
      <c r="O250" s="85"/>
      <c r="P250" s="85"/>
      <c r="Q250" s="85"/>
      <c r="R250" s="85"/>
      <c r="S250" s="85"/>
      <c r="T250" s="85"/>
      <c r="U250" s="86"/>
      <c r="V250" s="118"/>
      <c r="AA250" s="85"/>
      <c r="AB250" s="85"/>
    </row>
    <row r="251" spans="2:28" ht="12.75" x14ac:dyDescent="0.2">
      <c r="B251" s="104"/>
      <c r="C251" s="105"/>
      <c r="D251" s="97">
        <v>68026</v>
      </c>
      <c r="E251" s="64">
        <f>IFERROR(SUMIFS('[1]4.Sąnaudos'!$L$4:$L$333,'[1]4.Sąnaudos'!$B$4:$B$333,'[1]6.2'!$D251),"")</f>
        <v>0</v>
      </c>
      <c r="F251" s="84"/>
      <c r="G251" s="84"/>
      <c r="H251" s="85"/>
      <c r="I251" s="85"/>
      <c r="J251" s="85"/>
      <c r="K251" s="85"/>
      <c r="L251" s="85"/>
      <c r="M251" s="85"/>
      <c r="N251" s="85"/>
      <c r="O251" s="85"/>
      <c r="P251" s="85"/>
      <c r="Q251" s="85"/>
      <c r="R251" s="85"/>
      <c r="S251" s="85"/>
      <c r="T251" s="85"/>
      <c r="U251" s="86"/>
      <c r="V251" s="118"/>
      <c r="AA251" s="85"/>
      <c r="AB251" s="85"/>
    </row>
    <row r="252" spans="2:28" ht="12.75" x14ac:dyDescent="0.2">
      <c r="B252" s="104"/>
      <c r="C252" s="105"/>
      <c r="D252" s="97">
        <v>68031</v>
      </c>
      <c r="E252" s="64">
        <f>IFERROR(SUMIFS('[1]4.Sąnaudos'!$L$4:$L$333,'[1]4.Sąnaudos'!$B$4:$B$333,'[1]6.2'!$D252),"")</f>
        <v>0</v>
      </c>
      <c r="F252" s="84"/>
      <c r="G252" s="84"/>
      <c r="H252" s="85"/>
      <c r="I252" s="85"/>
      <c r="J252" s="85"/>
      <c r="K252" s="85"/>
      <c r="L252" s="85"/>
      <c r="M252" s="85"/>
      <c r="N252" s="85"/>
      <c r="O252" s="85"/>
      <c r="P252" s="85"/>
      <c r="Q252" s="85"/>
      <c r="R252" s="85"/>
      <c r="S252" s="85"/>
      <c r="T252" s="85"/>
      <c r="U252" s="86"/>
      <c r="V252" s="118"/>
      <c r="AA252" s="85"/>
      <c r="AB252" s="85"/>
    </row>
    <row r="253" spans="2:28" ht="12.75" x14ac:dyDescent="0.2">
      <c r="B253" s="104"/>
      <c r="C253" s="105"/>
      <c r="D253" s="97">
        <v>68032</v>
      </c>
      <c r="E253" s="64">
        <f>IFERROR(SUMIFS('[1]4.Sąnaudos'!$L$4:$L$333,'[1]4.Sąnaudos'!$B$4:$B$333,'[1]6.2'!$D253),"")</f>
        <v>0</v>
      </c>
      <c r="F253" s="84"/>
      <c r="G253" s="84"/>
      <c r="H253" s="85"/>
      <c r="I253" s="85"/>
      <c r="J253" s="85"/>
      <c r="K253" s="85"/>
      <c r="L253" s="85"/>
      <c r="M253" s="85"/>
      <c r="N253" s="85"/>
      <c r="O253" s="85"/>
      <c r="P253" s="85"/>
      <c r="Q253" s="85"/>
      <c r="R253" s="85"/>
      <c r="S253" s="85"/>
      <c r="T253" s="85"/>
      <c r="U253" s="86"/>
      <c r="V253" s="118"/>
      <c r="AA253" s="85"/>
      <c r="AB253" s="85"/>
    </row>
    <row r="254" spans="2:28" ht="12.75" x14ac:dyDescent="0.2">
      <c r="B254" s="104"/>
      <c r="C254" s="105"/>
      <c r="D254" s="97">
        <v>68033</v>
      </c>
      <c r="E254" s="64">
        <f>IFERROR(SUMIFS('[1]4.Sąnaudos'!$L$4:$L$333,'[1]4.Sąnaudos'!$B$4:$B$333,'[1]6.2'!$D254),"")</f>
        <v>0</v>
      </c>
      <c r="F254" s="84"/>
      <c r="G254" s="84"/>
      <c r="H254" s="85"/>
      <c r="I254" s="85"/>
      <c r="J254" s="85"/>
      <c r="K254" s="85"/>
      <c r="L254" s="85"/>
      <c r="M254" s="85"/>
      <c r="N254" s="85"/>
      <c r="O254" s="85"/>
      <c r="P254" s="85"/>
      <c r="Q254" s="85"/>
      <c r="R254" s="85"/>
      <c r="S254" s="85"/>
      <c r="T254" s="85"/>
      <c r="U254" s="86"/>
      <c r="V254" s="118"/>
      <c r="AA254" s="85"/>
      <c r="AB254" s="85"/>
    </row>
    <row r="255" spans="2:28" ht="12.75" x14ac:dyDescent="0.2">
      <c r="B255" s="104"/>
      <c r="C255" s="105"/>
      <c r="D255" s="97">
        <v>6804</v>
      </c>
      <c r="E255" s="64">
        <f>IFERROR(SUMIFS('[1]4.Sąnaudos'!$L$4:$L$333,'[1]4.Sąnaudos'!$B$4:$B$333,'[1]6.2'!$D255),"")</f>
        <v>33.46</v>
      </c>
      <c r="F255" s="84"/>
      <c r="G255" s="84"/>
      <c r="H255" s="85"/>
      <c r="I255" s="85"/>
      <c r="J255" s="85"/>
      <c r="K255" s="85"/>
      <c r="L255" s="85"/>
      <c r="M255" s="85"/>
      <c r="N255" s="85"/>
      <c r="O255" s="85"/>
      <c r="P255" s="85"/>
      <c r="Q255" s="85"/>
      <c r="R255" s="85"/>
      <c r="S255" s="85"/>
      <c r="T255" s="85"/>
      <c r="U255" s="86"/>
      <c r="V255" s="118"/>
      <c r="AA255" s="85"/>
      <c r="AB255" s="85"/>
    </row>
    <row r="256" spans="2:28" ht="12.75" x14ac:dyDescent="0.2">
      <c r="B256" s="104"/>
      <c r="C256" s="105"/>
      <c r="D256" s="97">
        <v>6805</v>
      </c>
      <c r="E256" s="64">
        <f>IFERROR(SUMIFS('[1]4.Sąnaudos'!$L$4:$L$333,'[1]4.Sąnaudos'!$B$4:$B$333,'[1]6.2'!$D256),"")</f>
        <v>0</v>
      </c>
      <c r="F256" s="84"/>
      <c r="G256" s="84"/>
      <c r="H256" s="85"/>
      <c r="I256" s="85"/>
      <c r="J256" s="85"/>
      <c r="K256" s="85"/>
      <c r="L256" s="85"/>
      <c r="M256" s="85"/>
      <c r="N256" s="85"/>
      <c r="O256" s="85"/>
      <c r="P256" s="85"/>
      <c r="Q256" s="85"/>
      <c r="R256" s="85"/>
      <c r="S256" s="85"/>
      <c r="T256" s="85"/>
      <c r="U256" s="86"/>
      <c r="V256" s="118"/>
      <c r="AA256" s="85"/>
      <c r="AB256" s="85"/>
    </row>
    <row r="257" spans="2:28" ht="12.75" x14ac:dyDescent="0.2">
      <c r="B257" s="104"/>
      <c r="C257" s="105"/>
      <c r="D257" s="97">
        <v>6806</v>
      </c>
      <c r="E257" s="64">
        <f>IFERROR(SUMIFS('[1]4.Sąnaudos'!$L$4:$L$333,'[1]4.Sąnaudos'!$B$4:$B$333,'[1]6.2'!$D257),"")</f>
        <v>0</v>
      </c>
      <c r="F257" s="84"/>
      <c r="G257" s="84"/>
      <c r="H257" s="85"/>
      <c r="I257" s="85"/>
      <c r="J257" s="85"/>
      <c r="K257" s="85"/>
      <c r="L257" s="85"/>
      <c r="M257" s="85"/>
      <c r="N257" s="85"/>
      <c r="O257" s="85"/>
      <c r="P257" s="85"/>
      <c r="Q257" s="85"/>
      <c r="R257" s="85"/>
      <c r="S257" s="85"/>
      <c r="T257" s="85"/>
      <c r="U257" s="86"/>
      <c r="V257" s="118"/>
      <c r="AA257" s="85"/>
      <c r="AB257" s="85"/>
    </row>
    <row r="258" spans="2:28" ht="12.75" x14ac:dyDescent="0.2">
      <c r="B258" s="104"/>
      <c r="C258" s="105"/>
      <c r="D258" s="97">
        <v>6808</v>
      </c>
      <c r="E258" s="64">
        <f>IFERROR(SUMIFS('[1]4.Sąnaudos'!$L$4:$L$333,'[1]4.Sąnaudos'!$B$4:$B$333,'[1]6.2'!$D258),"")</f>
        <v>0</v>
      </c>
      <c r="F258" s="84"/>
      <c r="G258" s="84"/>
      <c r="H258" s="85"/>
      <c r="I258" s="85"/>
      <c r="J258" s="85"/>
      <c r="K258" s="85"/>
      <c r="L258" s="85"/>
      <c r="M258" s="85"/>
      <c r="N258" s="85"/>
      <c r="O258" s="85"/>
      <c r="P258" s="85"/>
      <c r="Q258" s="85"/>
      <c r="R258" s="85"/>
      <c r="S258" s="85"/>
      <c r="T258" s="85"/>
      <c r="U258" s="86"/>
      <c r="V258" s="118"/>
      <c r="AA258" s="85"/>
      <c r="AB258" s="85"/>
    </row>
    <row r="259" spans="2:28" ht="12.75" x14ac:dyDescent="0.2">
      <c r="B259" s="104"/>
      <c r="C259" s="105"/>
      <c r="D259" s="97">
        <v>6809</v>
      </c>
      <c r="E259" s="64">
        <f>IFERROR(SUMIFS('[1]4.Sąnaudos'!$L$4:$L$333,'[1]4.Sąnaudos'!$B$4:$B$333,'[1]6.2'!$D259),"")</f>
        <v>0</v>
      </c>
      <c r="F259" s="84"/>
      <c r="G259" s="84"/>
      <c r="H259" s="85"/>
      <c r="I259" s="85"/>
      <c r="J259" s="85"/>
      <c r="K259" s="85"/>
      <c r="L259" s="85"/>
      <c r="M259" s="85"/>
      <c r="N259" s="85"/>
      <c r="O259" s="85"/>
      <c r="P259" s="85"/>
      <c r="Q259" s="85"/>
      <c r="R259" s="85"/>
      <c r="S259" s="85"/>
      <c r="T259" s="85"/>
      <c r="U259" s="86"/>
      <c r="V259" s="118"/>
      <c r="AA259" s="85"/>
      <c r="AB259" s="85"/>
    </row>
    <row r="260" spans="2:28" ht="12.75" x14ac:dyDescent="0.2">
      <c r="B260" s="104"/>
      <c r="C260" s="105"/>
      <c r="D260" s="97">
        <v>6810</v>
      </c>
      <c r="E260" s="64">
        <f>IFERROR(SUMIFS('[1]4.Sąnaudos'!$L$4:$L$333,'[1]4.Sąnaudos'!$B$4:$B$333,'[1]6.2'!$D260),"")</f>
        <v>0</v>
      </c>
      <c r="F260" s="84"/>
      <c r="G260" s="84"/>
      <c r="H260" s="85"/>
      <c r="I260" s="85"/>
      <c r="J260" s="85"/>
      <c r="K260" s="85"/>
      <c r="L260" s="85"/>
      <c r="M260" s="85"/>
      <c r="N260" s="85"/>
      <c r="O260" s="85"/>
      <c r="P260" s="85"/>
      <c r="Q260" s="85"/>
      <c r="R260" s="85"/>
      <c r="S260" s="85"/>
      <c r="T260" s="85"/>
      <c r="U260" s="86"/>
      <c r="V260" s="118"/>
      <c r="AA260" s="85"/>
      <c r="AB260" s="85"/>
    </row>
    <row r="261" spans="2:28" ht="12.75" x14ac:dyDescent="0.2">
      <c r="B261" s="104"/>
      <c r="C261" s="105"/>
      <c r="D261" s="97">
        <v>69001</v>
      </c>
      <c r="E261" s="64">
        <f>IFERROR(SUMIFS('[1]4.Sąnaudos'!$L$4:$L$333,'[1]4.Sąnaudos'!$B$4:$B$333,'[1]6.2'!$D261),"")</f>
        <v>0</v>
      </c>
      <c r="F261" s="84"/>
      <c r="G261" s="84"/>
      <c r="H261" s="85"/>
      <c r="I261" s="85"/>
      <c r="J261" s="85"/>
      <c r="K261" s="85"/>
      <c r="L261" s="85"/>
      <c r="M261" s="85"/>
      <c r="N261" s="85"/>
      <c r="O261" s="85"/>
      <c r="P261" s="85"/>
      <c r="Q261" s="85"/>
      <c r="R261" s="85"/>
      <c r="S261" s="85"/>
      <c r="T261" s="85"/>
      <c r="U261" s="86"/>
      <c r="V261" s="118"/>
      <c r="AA261" s="85"/>
      <c r="AB261" s="85"/>
    </row>
    <row r="262" spans="2:28" ht="12.75" x14ac:dyDescent="0.2">
      <c r="B262" s="104"/>
      <c r="C262" s="105"/>
      <c r="D262" s="97">
        <v>640145</v>
      </c>
      <c r="E262" s="64">
        <f>IFERROR(SUMIFS('[1]4.Sąnaudos'!$L$4:$L$333,'[1]4.Sąnaudos'!$B$4:$B$333,'[1]6.2'!$D262),"")</f>
        <v>9733.4</v>
      </c>
      <c r="F262" s="84"/>
      <c r="G262" s="84"/>
      <c r="H262" s="85"/>
      <c r="I262" s="85"/>
      <c r="J262" s="85"/>
      <c r="K262" s="85"/>
      <c r="L262" s="85"/>
      <c r="M262" s="85"/>
      <c r="N262" s="85"/>
      <c r="O262" s="85"/>
      <c r="P262" s="85"/>
      <c r="Q262" s="85"/>
      <c r="R262" s="85"/>
      <c r="S262" s="85"/>
      <c r="T262" s="85"/>
      <c r="U262" s="86"/>
      <c r="V262" s="118"/>
      <c r="AA262" s="85"/>
      <c r="AB262" s="85"/>
    </row>
    <row r="263" spans="2:28" ht="12.75" x14ac:dyDescent="0.2">
      <c r="B263" s="104"/>
      <c r="C263" s="105"/>
      <c r="D263" s="97">
        <v>640146</v>
      </c>
      <c r="E263" s="64">
        <f>IFERROR(SUMIFS('[1]4.Sąnaudos'!$L$4:$L$333,'[1]4.Sąnaudos'!$B$4:$B$333,'[1]6.2'!$D263),"")</f>
        <v>172.26</v>
      </c>
      <c r="F263" s="84"/>
      <c r="G263" s="84"/>
      <c r="H263" s="85"/>
      <c r="I263" s="85"/>
      <c r="J263" s="85"/>
      <c r="K263" s="85"/>
      <c r="L263" s="85"/>
      <c r="M263" s="85"/>
      <c r="N263" s="85"/>
      <c r="O263" s="85"/>
      <c r="P263" s="85"/>
      <c r="Q263" s="85"/>
      <c r="R263" s="85"/>
      <c r="S263" s="85"/>
      <c r="T263" s="85"/>
      <c r="U263" s="86"/>
      <c r="V263" s="118"/>
      <c r="AA263" s="85"/>
      <c r="AB263" s="85"/>
    </row>
    <row r="264" spans="2:28" ht="12.75" x14ac:dyDescent="0.2">
      <c r="B264" s="104"/>
      <c r="C264" s="105"/>
      <c r="D264" s="97">
        <v>640147</v>
      </c>
      <c r="E264" s="64">
        <f>IFERROR(SUMIFS('[1]4.Sąnaudos'!$L$4:$L$333,'[1]4.Sąnaudos'!$B$4:$B$333,'[1]6.2'!$D264),"")</f>
        <v>6977.4</v>
      </c>
      <c r="F264" s="89"/>
      <c r="G264" s="89"/>
      <c r="H264" s="90"/>
      <c r="I264" s="90"/>
      <c r="J264" s="90"/>
      <c r="K264" s="90"/>
      <c r="L264" s="90"/>
      <c r="M264" s="90"/>
      <c r="N264" s="90"/>
      <c r="O264" s="90"/>
      <c r="P264" s="90"/>
      <c r="Q264" s="90"/>
      <c r="R264" s="90"/>
      <c r="S264" s="90"/>
      <c r="T264" s="90"/>
      <c r="U264" s="91"/>
      <c r="V264" s="119"/>
      <c r="AA264" s="90"/>
      <c r="AB264" s="90"/>
    </row>
    <row r="265" spans="2:28" ht="12.75" x14ac:dyDescent="0.2">
      <c r="B265" s="39"/>
      <c r="C265" s="40" t="s">
        <v>39</v>
      </c>
      <c r="D265" s="6" t="s">
        <v>36</v>
      </c>
      <c r="E265" s="73">
        <f t="shared" ref="E265:T265" si="4">+SUM(E8:E264)</f>
        <v>886452.51999999979</v>
      </c>
      <c r="F265" s="73">
        <f t="shared" si="4"/>
        <v>-134073.76999999999</v>
      </c>
      <c r="G265" s="73">
        <f t="shared" si="4"/>
        <v>134073.76999999999</v>
      </c>
      <c r="H265" s="73">
        <f t="shared" si="4"/>
        <v>0</v>
      </c>
      <c r="I265" s="73">
        <f t="shared" si="4"/>
        <v>1.8474111129762605E-13</v>
      </c>
      <c r="J265" s="73">
        <f t="shared" si="4"/>
        <v>0</v>
      </c>
      <c r="K265" s="73">
        <f t="shared" si="4"/>
        <v>0</v>
      </c>
      <c r="L265" s="73">
        <f t="shared" si="4"/>
        <v>0</v>
      </c>
      <c r="M265" s="73">
        <f t="shared" si="4"/>
        <v>0</v>
      </c>
      <c r="N265" s="73">
        <f t="shared" si="4"/>
        <v>0</v>
      </c>
      <c r="O265" s="73">
        <f t="shared" si="4"/>
        <v>0</v>
      </c>
      <c r="P265" s="73">
        <f t="shared" si="4"/>
        <v>0</v>
      </c>
      <c r="Q265" s="73">
        <f t="shared" si="4"/>
        <v>0</v>
      </c>
      <c r="R265" s="73">
        <f t="shared" si="4"/>
        <v>0</v>
      </c>
      <c r="S265" s="73">
        <f t="shared" si="4"/>
        <v>0</v>
      </c>
      <c r="T265" s="73">
        <f t="shared" si="4"/>
        <v>0</v>
      </c>
      <c r="U265" s="73">
        <f>SUM(U8:U264)</f>
        <v>886452.5199999999</v>
      </c>
      <c r="V265" s="6" t="s">
        <v>36</v>
      </c>
      <c r="AA265" s="73">
        <f>+SUM(AA8:AA189)</f>
        <v>886452.52000000014</v>
      </c>
      <c r="AB265" s="73">
        <f>+SUM(AB8:AB189)</f>
        <v>-1.5279510989785194E-10</v>
      </c>
    </row>
    <row r="266" spans="2:28" s="47" customFormat="1" ht="11.25" x14ac:dyDescent="0.2"/>
    <row r="267" spans="2:28" s="47" customFormat="1" ht="12.75" x14ac:dyDescent="0.2">
      <c r="D267" s="120" t="s">
        <v>41</v>
      </c>
      <c r="E267" s="121">
        <f>SUM([1]DK!I105:I240)</f>
        <v>886452.74</v>
      </c>
      <c r="U267" s="28">
        <f>+'[1]4'!$D$21*1000</f>
        <v>863985.45337019302</v>
      </c>
      <c r="V267" s="122" t="s">
        <v>42</v>
      </c>
    </row>
    <row r="268" spans="2:28" s="47" customFormat="1" ht="13.5" x14ac:dyDescent="0.2">
      <c r="D268" s="44" t="s">
        <v>43</v>
      </c>
      <c r="E268" s="123">
        <f>E265-E267</f>
        <v>-0.22000000020489097</v>
      </c>
      <c r="U268" s="28">
        <f>('[1]3'!$D$86+'[1]3'!$D$52)*1000</f>
        <v>22467.066629807079</v>
      </c>
      <c r="V268" s="122" t="s">
        <v>149</v>
      </c>
    </row>
    <row r="269" spans="2:28" s="47" customFormat="1" ht="12.75" x14ac:dyDescent="0.2">
      <c r="D269" s="44"/>
      <c r="E269" s="124"/>
      <c r="U269" s="45">
        <f>+U265-SUM(U267:U268)</f>
        <v>0</v>
      </c>
      <c r="V269" s="125" t="s">
        <v>43</v>
      </c>
    </row>
    <row r="270" spans="2:28" s="47" customFormat="1" ht="11.25" x14ac:dyDescent="0.2"/>
    <row r="271" spans="2:28" s="47" customFormat="1" ht="12.75" x14ac:dyDescent="0.2">
      <c r="B271" s="126" t="s">
        <v>44</v>
      </c>
      <c r="C271" s="49" t="s">
        <v>45</v>
      </c>
      <c r="D271" s="127"/>
      <c r="E271" s="128"/>
      <c r="F271" s="128"/>
      <c r="G271" s="128"/>
      <c r="H271" s="128"/>
      <c r="I271" s="128"/>
      <c r="J271" s="128"/>
      <c r="K271" s="128"/>
      <c r="L271" s="128"/>
      <c r="M271" s="128"/>
      <c r="N271" s="128"/>
      <c r="O271" s="128"/>
      <c r="P271" s="128"/>
      <c r="Q271" s="128"/>
      <c r="R271" s="128"/>
      <c r="S271" s="128"/>
      <c r="T271" s="128"/>
      <c r="U271" s="128"/>
      <c r="V271" s="129"/>
    </row>
    <row r="272" spans="2:28" s="47" customFormat="1" ht="12.75" x14ac:dyDescent="0.2">
      <c r="B272" s="53" t="s">
        <v>26</v>
      </c>
      <c r="C272" s="1" t="s">
        <v>150</v>
      </c>
      <c r="D272" s="1"/>
      <c r="V272" s="55"/>
    </row>
    <row r="273" spans="2:22" s="47" customFormat="1" ht="12.75" x14ac:dyDescent="0.2">
      <c r="B273" s="53" t="s">
        <v>27</v>
      </c>
      <c r="C273" s="1" t="s">
        <v>151</v>
      </c>
      <c r="D273" s="1"/>
      <c r="V273" s="55"/>
    </row>
    <row r="274" spans="2:22" s="47" customFormat="1" ht="12.75" x14ac:dyDescent="0.2">
      <c r="B274" s="53" t="s">
        <v>28</v>
      </c>
      <c r="C274" s="1" t="s">
        <v>152</v>
      </c>
      <c r="D274" s="1"/>
      <c r="V274" s="55"/>
    </row>
    <row r="275" spans="2:22" s="47" customFormat="1" ht="12.75" x14ac:dyDescent="0.2">
      <c r="B275" s="53"/>
      <c r="C275" s="1" t="s">
        <v>153</v>
      </c>
      <c r="D275" s="1"/>
      <c r="V275" s="55"/>
    </row>
    <row r="276" spans="2:22" s="47" customFormat="1" ht="12.75" x14ac:dyDescent="0.2">
      <c r="B276" s="53" t="s">
        <v>29</v>
      </c>
      <c r="C276" s="1" t="s">
        <v>154</v>
      </c>
      <c r="D276" s="1"/>
      <c r="V276" s="55"/>
    </row>
    <row r="277" spans="2:22" s="47" customFormat="1" ht="12.75" x14ac:dyDescent="0.2">
      <c r="B277" s="53" t="s">
        <v>30</v>
      </c>
      <c r="C277" s="1" t="s">
        <v>155</v>
      </c>
      <c r="D277" s="1"/>
      <c r="V277" s="55"/>
    </row>
    <row r="278" spans="2:22" s="47" customFormat="1" ht="12.75" x14ac:dyDescent="0.2">
      <c r="B278" s="53"/>
      <c r="C278" s="130" t="s">
        <v>156</v>
      </c>
      <c r="D278" s="1"/>
      <c r="V278" s="55"/>
    </row>
    <row r="279" spans="2:22" s="47" customFormat="1" ht="12.75" x14ac:dyDescent="0.2">
      <c r="B279" s="53"/>
      <c r="C279" s="130" t="s">
        <v>157</v>
      </c>
      <c r="D279" s="1"/>
      <c r="V279" s="55"/>
    </row>
    <row r="280" spans="2:22" s="47" customFormat="1" ht="12.75" x14ac:dyDescent="0.2">
      <c r="B280" s="53"/>
      <c r="C280" s="1" t="s">
        <v>158</v>
      </c>
      <c r="D280" s="1"/>
      <c r="V280" s="55"/>
    </row>
    <row r="281" spans="2:22" s="47" customFormat="1" ht="12.75" x14ac:dyDescent="0.2">
      <c r="B281" s="53"/>
      <c r="C281" s="1" t="s">
        <v>159</v>
      </c>
      <c r="D281" s="1"/>
      <c r="V281" s="55"/>
    </row>
    <row r="282" spans="2:22" s="47" customFormat="1" ht="12.75" x14ac:dyDescent="0.2">
      <c r="B282" s="53"/>
      <c r="C282" s="1" t="s">
        <v>160</v>
      </c>
      <c r="D282" s="1"/>
      <c r="V282" s="55"/>
    </row>
    <row r="283" spans="2:22" s="47" customFormat="1" ht="12.75" x14ac:dyDescent="0.2">
      <c r="B283" s="53" t="s">
        <v>31</v>
      </c>
      <c r="C283" s="1" t="s">
        <v>161</v>
      </c>
      <c r="D283" s="1"/>
      <c r="V283" s="55"/>
    </row>
    <row r="284" spans="2:22" s="47" customFormat="1" ht="12.75" x14ac:dyDescent="0.2">
      <c r="B284" s="53" t="s">
        <v>32</v>
      </c>
      <c r="C284" s="1" t="s">
        <v>162</v>
      </c>
      <c r="D284" s="1"/>
      <c r="V284" s="55"/>
    </row>
    <row r="285" spans="2:22" s="47" customFormat="1" ht="12.75" x14ac:dyDescent="0.2">
      <c r="B285" s="53" t="s">
        <v>33</v>
      </c>
      <c r="C285" s="1" t="s">
        <v>163</v>
      </c>
      <c r="D285" s="1"/>
      <c r="V285" s="55"/>
    </row>
    <row r="286" spans="2:22" s="47" customFormat="1" ht="12.75" x14ac:dyDescent="0.2">
      <c r="B286" s="57" t="s">
        <v>35</v>
      </c>
      <c r="C286" s="58" t="s">
        <v>164</v>
      </c>
      <c r="D286" s="58"/>
      <c r="E286" s="131"/>
      <c r="F286" s="131"/>
      <c r="G286" s="131"/>
      <c r="H286" s="131"/>
      <c r="I286" s="131"/>
      <c r="J286" s="131"/>
      <c r="K286" s="131"/>
      <c r="L286" s="131"/>
      <c r="M286" s="131"/>
      <c r="N286" s="131"/>
      <c r="O286" s="131"/>
      <c r="P286" s="131"/>
      <c r="Q286" s="131"/>
      <c r="R286" s="131"/>
      <c r="S286" s="131"/>
      <c r="T286" s="131"/>
      <c r="U286" s="131"/>
      <c r="V286" s="132"/>
    </row>
  </sheetData>
  <mergeCells count="443">
    <mergeCell ref="V189:V264"/>
    <mergeCell ref="AA189:AA264"/>
    <mergeCell ref="AB189:AB264"/>
    <mergeCell ref="P189:P264"/>
    <mergeCell ref="Q189:Q264"/>
    <mergeCell ref="R189:R264"/>
    <mergeCell ref="S189:S264"/>
    <mergeCell ref="T189:T264"/>
    <mergeCell ref="U189:U264"/>
    <mergeCell ref="J189:J264"/>
    <mergeCell ref="K189:K264"/>
    <mergeCell ref="L189:L264"/>
    <mergeCell ref="M189:M264"/>
    <mergeCell ref="N189:N264"/>
    <mergeCell ref="O189:O264"/>
    <mergeCell ref="B189:B264"/>
    <mergeCell ref="C189:C264"/>
    <mergeCell ref="F189:F264"/>
    <mergeCell ref="G189:G264"/>
    <mergeCell ref="H189:H264"/>
    <mergeCell ref="I189:I264"/>
    <mergeCell ref="R179:R186"/>
    <mergeCell ref="S179:S186"/>
    <mergeCell ref="T179:T186"/>
    <mergeCell ref="U179:U186"/>
    <mergeCell ref="AA179:AA186"/>
    <mergeCell ref="AB179:AB186"/>
    <mergeCell ref="L179:L186"/>
    <mergeCell ref="M179:M186"/>
    <mergeCell ref="N179:N186"/>
    <mergeCell ref="O179:O186"/>
    <mergeCell ref="P179:P186"/>
    <mergeCell ref="Q179:Q186"/>
    <mergeCell ref="AA172:AA178"/>
    <mergeCell ref="AB172:AB178"/>
    <mergeCell ref="B179:B186"/>
    <mergeCell ref="C179:C186"/>
    <mergeCell ref="F179:F186"/>
    <mergeCell ref="G179:G186"/>
    <mergeCell ref="H179:H186"/>
    <mergeCell ref="I179:I186"/>
    <mergeCell ref="J179:J186"/>
    <mergeCell ref="K179:K186"/>
    <mergeCell ref="P172:P178"/>
    <mergeCell ref="Q172:Q178"/>
    <mergeCell ref="R172:R178"/>
    <mergeCell ref="S172:S178"/>
    <mergeCell ref="T172:T178"/>
    <mergeCell ref="U172:U178"/>
    <mergeCell ref="J172:J178"/>
    <mergeCell ref="K172:K178"/>
    <mergeCell ref="L172:L178"/>
    <mergeCell ref="M172:M178"/>
    <mergeCell ref="N172:N178"/>
    <mergeCell ref="O172:O178"/>
    <mergeCell ref="B172:B178"/>
    <mergeCell ref="C172:C178"/>
    <mergeCell ref="F172:F178"/>
    <mergeCell ref="G172:G178"/>
    <mergeCell ref="H172:H178"/>
    <mergeCell ref="I172:I178"/>
    <mergeCell ref="R168:R171"/>
    <mergeCell ref="S168:S171"/>
    <mergeCell ref="T168:T171"/>
    <mergeCell ref="U168:U171"/>
    <mergeCell ref="AA168:AA171"/>
    <mergeCell ref="AB168:AB171"/>
    <mergeCell ref="L168:L171"/>
    <mergeCell ref="M168:M171"/>
    <mergeCell ref="N168:N171"/>
    <mergeCell ref="O168:O171"/>
    <mergeCell ref="P168:P171"/>
    <mergeCell ref="Q168:Q171"/>
    <mergeCell ref="AA165:AA167"/>
    <mergeCell ref="AB165:AB167"/>
    <mergeCell ref="B168:B171"/>
    <mergeCell ref="C168:C171"/>
    <mergeCell ref="F168:F171"/>
    <mergeCell ref="G168:G171"/>
    <mergeCell ref="H168:H171"/>
    <mergeCell ref="I168:I171"/>
    <mergeCell ref="J168:J171"/>
    <mergeCell ref="K168:K171"/>
    <mergeCell ref="P165:P167"/>
    <mergeCell ref="Q165:Q167"/>
    <mergeCell ref="R165:R167"/>
    <mergeCell ref="S165:S167"/>
    <mergeCell ref="T165:T167"/>
    <mergeCell ref="U165:U167"/>
    <mergeCell ref="J165:J167"/>
    <mergeCell ref="K165:K167"/>
    <mergeCell ref="L165:L167"/>
    <mergeCell ref="M165:M167"/>
    <mergeCell ref="N165:N167"/>
    <mergeCell ref="O165:O167"/>
    <mergeCell ref="B165:B167"/>
    <mergeCell ref="C165:C167"/>
    <mergeCell ref="F165:F167"/>
    <mergeCell ref="G165:G167"/>
    <mergeCell ref="H165:H167"/>
    <mergeCell ref="I165:I167"/>
    <mergeCell ref="R156:R161"/>
    <mergeCell ref="S156:S161"/>
    <mergeCell ref="T156:T161"/>
    <mergeCell ref="U156:U161"/>
    <mergeCell ref="AA156:AA161"/>
    <mergeCell ref="AB156:AB161"/>
    <mergeCell ref="L156:L161"/>
    <mergeCell ref="M156:M161"/>
    <mergeCell ref="N156:N161"/>
    <mergeCell ref="O156:O161"/>
    <mergeCell ref="P156:P161"/>
    <mergeCell ref="Q156:Q161"/>
    <mergeCell ref="AA150:AA152"/>
    <mergeCell ref="AB150:AB152"/>
    <mergeCell ref="B156:B161"/>
    <mergeCell ref="C156:C161"/>
    <mergeCell ref="F156:F161"/>
    <mergeCell ref="G156:G161"/>
    <mergeCell ref="H156:H161"/>
    <mergeCell ref="I156:I161"/>
    <mergeCell ref="J156:J161"/>
    <mergeCell ref="K156:K161"/>
    <mergeCell ref="P150:P152"/>
    <mergeCell ref="Q150:Q152"/>
    <mergeCell ref="R150:R152"/>
    <mergeCell ref="S150:S152"/>
    <mergeCell ref="T150:T152"/>
    <mergeCell ref="U150:U152"/>
    <mergeCell ref="J150:J152"/>
    <mergeCell ref="K150:K152"/>
    <mergeCell ref="L150:L152"/>
    <mergeCell ref="M150:M152"/>
    <mergeCell ref="N150:N152"/>
    <mergeCell ref="O150:O152"/>
    <mergeCell ref="B150:B152"/>
    <mergeCell ref="C150:C152"/>
    <mergeCell ref="F150:F152"/>
    <mergeCell ref="G150:G152"/>
    <mergeCell ref="H150:H152"/>
    <mergeCell ref="I150:I152"/>
    <mergeCell ref="R144:R145"/>
    <mergeCell ref="S144:S145"/>
    <mergeCell ref="T144:T145"/>
    <mergeCell ref="U144:U145"/>
    <mergeCell ref="AA144:AA145"/>
    <mergeCell ref="AB144:AB145"/>
    <mergeCell ref="L144:L145"/>
    <mergeCell ref="M144:M145"/>
    <mergeCell ref="N144:N145"/>
    <mergeCell ref="O144:O145"/>
    <mergeCell ref="P144:P145"/>
    <mergeCell ref="Q144:Q145"/>
    <mergeCell ref="AA137:AA142"/>
    <mergeCell ref="AB137:AB142"/>
    <mergeCell ref="B144:B145"/>
    <mergeCell ref="C144:C145"/>
    <mergeCell ref="F144:F145"/>
    <mergeCell ref="G144:G145"/>
    <mergeCell ref="H144:H145"/>
    <mergeCell ref="I144:I145"/>
    <mergeCell ref="J144:J145"/>
    <mergeCell ref="K144:K145"/>
    <mergeCell ref="P137:P142"/>
    <mergeCell ref="Q137:Q142"/>
    <mergeCell ref="R137:R142"/>
    <mergeCell ref="S137:S142"/>
    <mergeCell ref="T137:T142"/>
    <mergeCell ref="U137:U142"/>
    <mergeCell ref="J137:J142"/>
    <mergeCell ref="K137:K142"/>
    <mergeCell ref="L137:L142"/>
    <mergeCell ref="M137:M142"/>
    <mergeCell ref="N137:N142"/>
    <mergeCell ref="O137:O142"/>
    <mergeCell ref="B137:B142"/>
    <mergeCell ref="C137:C142"/>
    <mergeCell ref="F137:F142"/>
    <mergeCell ref="G137:G142"/>
    <mergeCell ref="H137:H142"/>
    <mergeCell ref="I137:I142"/>
    <mergeCell ref="R126:R129"/>
    <mergeCell ref="S126:S129"/>
    <mergeCell ref="T126:T129"/>
    <mergeCell ref="U126:U129"/>
    <mergeCell ref="AA126:AA129"/>
    <mergeCell ref="AB126:AB129"/>
    <mergeCell ref="L126:L129"/>
    <mergeCell ref="M126:M129"/>
    <mergeCell ref="N126:N129"/>
    <mergeCell ref="O126:O129"/>
    <mergeCell ref="P126:P129"/>
    <mergeCell ref="Q126:Q129"/>
    <mergeCell ref="AA119:AA120"/>
    <mergeCell ref="AB119:AB120"/>
    <mergeCell ref="B126:B129"/>
    <mergeCell ref="C126:C129"/>
    <mergeCell ref="F126:F129"/>
    <mergeCell ref="G126:G129"/>
    <mergeCell ref="H126:H129"/>
    <mergeCell ref="I126:I129"/>
    <mergeCell ref="J126:J129"/>
    <mergeCell ref="K126:K129"/>
    <mergeCell ref="P119:P120"/>
    <mergeCell ref="Q119:Q120"/>
    <mergeCell ref="R119:R120"/>
    <mergeCell ref="S119:S120"/>
    <mergeCell ref="T119:T120"/>
    <mergeCell ref="U119:U120"/>
    <mergeCell ref="J119:J120"/>
    <mergeCell ref="K119:K120"/>
    <mergeCell ref="L119:L120"/>
    <mergeCell ref="M119:M120"/>
    <mergeCell ref="N119:N120"/>
    <mergeCell ref="O119:O120"/>
    <mergeCell ref="B119:B120"/>
    <mergeCell ref="C119:C120"/>
    <mergeCell ref="F119:F120"/>
    <mergeCell ref="G119:G120"/>
    <mergeCell ref="H119:H120"/>
    <mergeCell ref="I119:I120"/>
    <mergeCell ref="R101:R117"/>
    <mergeCell ref="S101:S117"/>
    <mergeCell ref="T101:T117"/>
    <mergeCell ref="U101:U117"/>
    <mergeCell ref="AA101:AA117"/>
    <mergeCell ref="AB101:AB117"/>
    <mergeCell ref="L101:L117"/>
    <mergeCell ref="M101:M117"/>
    <mergeCell ref="N101:N117"/>
    <mergeCell ref="O101:O117"/>
    <mergeCell ref="P101:P117"/>
    <mergeCell ref="Q101:Q117"/>
    <mergeCell ref="AA86:AA100"/>
    <mergeCell ref="AB86:AB100"/>
    <mergeCell ref="B101:B117"/>
    <mergeCell ref="C101:C117"/>
    <mergeCell ref="F101:F117"/>
    <mergeCell ref="G101:G117"/>
    <mergeCell ref="H101:H117"/>
    <mergeCell ref="I101:I117"/>
    <mergeCell ref="J101:J117"/>
    <mergeCell ref="K101:K117"/>
    <mergeCell ref="P86:P100"/>
    <mergeCell ref="Q86:Q100"/>
    <mergeCell ref="R86:R100"/>
    <mergeCell ref="S86:S100"/>
    <mergeCell ref="T86:T100"/>
    <mergeCell ref="U86:U100"/>
    <mergeCell ref="J86:J100"/>
    <mergeCell ref="K86:K100"/>
    <mergeCell ref="L86:L100"/>
    <mergeCell ref="M86:M100"/>
    <mergeCell ref="N86:N100"/>
    <mergeCell ref="O86:O100"/>
    <mergeCell ref="B86:B100"/>
    <mergeCell ref="C86:C100"/>
    <mergeCell ref="F86:F100"/>
    <mergeCell ref="G86:G100"/>
    <mergeCell ref="H86:H100"/>
    <mergeCell ref="I86:I100"/>
    <mergeCell ref="R68:R84"/>
    <mergeCell ref="S68:S84"/>
    <mergeCell ref="T68:T84"/>
    <mergeCell ref="U68:U84"/>
    <mergeCell ref="AA68:AA84"/>
    <mergeCell ref="AB68:AB84"/>
    <mergeCell ref="L68:L84"/>
    <mergeCell ref="M68:M84"/>
    <mergeCell ref="N68:N84"/>
    <mergeCell ref="O68:O84"/>
    <mergeCell ref="P68:P84"/>
    <mergeCell ref="Q68:Q84"/>
    <mergeCell ref="AA56:AA64"/>
    <mergeCell ref="AB56:AB64"/>
    <mergeCell ref="B68:B84"/>
    <mergeCell ref="C68:C84"/>
    <mergeCell ref="F68:F84"/>
    <mergeCell ref="G68:G84"/>
    <mergeCell ref="H68:H84"/>
    <mergeCell ref="I68:I84"/>
    <mergeCell ref="J68:J84"/>
    <mergeCell ref="K68:K84"/>
    <mergeCell ref="P56:P64"/>
    <mergeCell ref="Q56:Q64"/>
    <mergeCell ref="R56:R64"/>
    <mergeCell ref="S56:S64"/>
    <mergeCell ref="T56:T64"/>
    <mergeCell ref="U56:U64"/>
    <mergeCell ref="J56:J64"/>
    <mergeCell ref="K56:K64"/>
    <mergeCell ref="L56:L64"/>
    <mergeCell ref="M56:M64"/>
    <mergeCell ref="N56:N64"/>
    <mergeCell ref="O56:O64"/>
    <mergeCell ref="B56:B57"/>
    <mergeCell ref="C56:C57"/>
    <mergeCell ref="F56:F64"/>
    <mergeCell ref="G56:G64"/>
    <mergeCell ref="H56:H64"/>
    <mergeCell ref="I56:I64"/>
    <mergeCell ref="R44:R55"/>
    <mergeCell ref="S44:S55"/>
    <mergeCell ref="T44:T55"/>
    <mergeCell ref="U44:U55"/>
    <mergeCell ref="AA44:AA55"/>
    <mergeCell ref="AB44:AB55"/>
    <mergeCell ref="L44:L55"/>
    <mergeCell ref="M44:M55"/>
    <mergeCell ref="N44:N55"/>
    <mergeCell ref="O44:O55"/>
    <mergeCell ref="P44:P55"/>
    <mergeCell ref="Q44:Q55"/>
    <mergeCell ref="AA39:AA42"/>
    <mergeCell ref="AB39:AB42"/>
    <mergeCell ref="B44:B55"/>
    <mergeCell ref="C44:C55"/>
    <mergeCell ref="F44:F55"/>
    <mergeCell ref="G44:G55"/>
    <mergeCell ref="H44:H55"/>
    <mergeCell ref="I44:I55"/>
    <mergeCell ref="J44:J55"/>
    <mergeCell ref="K44:K55"/>
    <mergeCell ref="P39:P42"/>
    <mergeCell ref="Q39:Q42"/>
    <mergeCell ref="R39:R42"/>
    <mergeCell ref="S39:S42"/>
    <mergeCell ref="T39:T42"/>
    <mergeCell ref="U39:U42"/>
    <mergeCell ref="J39:J42"/>
    <mergeCell ref="K39:K42"/>
    <mergeCell ref="L39:L42"/>
    <mergeCell ref="M39:M42"/>
    <mergeCell ref="N39:N42"/>
    <mergeCell ref="O39:O42"/>
    <mergeCell ref="B39:B42"/>
    <mergeCell ref="C39:C42"/>
    <mergeCell ref="F39:F42"/>
    <mergeCell ref="G39:G42"/>
    <mergeCell ref="H39:H42"/>
    <mergeCell ref="I39:I42"/>
    <mergeCell ref="R35:R37"/>
    <mergeCell ref="S35:S37"/>
    <mergeCell ref="T35:T37"/>
    <mergeCell ref="U35:U37"/>
    <mergeCell ref="AA35:AA37"/>
    <mergeCell ref="AB35:AB37"/>
    <mergeCell ref="L35:L37"/>
    <mergeCell ref="M35:M37"/>
    <mergeCell ref="N35:N37"/>
    <mergeCell ref="O35:O37"/>
    <mergeCell ref="P35:P37"/>
    <mergeCell ref="Q35:Q37"/>
    <mergeCell ref="AA32:AA34"/>
    <mergeCell ref="AB32:AB34"/>
    <mergeCell ref="B35:B37"/>
    <mergeCell ref="C35:C37"/>
    <mergeCell ref="F35:F37"/>
    <mergeCell ref="G35:G37"/>
    <mergeCell ref="H35:H37"/>
    <mergeCell ref="I35:I37"/>
    <mergeCell ref="J35:J37"/>
    <mergeCell ref="K35:K37"/>
    <mergeCell ref="P32:P34"/>
    <mergeCell ref="Q32:Q34"/>
    <mergeCell ref="R32:R34"/>
    <mergeCell ref="S32:S34"/>
    <mergeCell ref="T32:T34"/>
    <mergeCell ref="U32:U34"/>
    <mergeCell ref="J32:J34"/>
    <mergeCell ref="K32:K34"/>
    <mergeCell ref="L32:L34"/>
    <mergeCell ref="M32:M34"/>
    <mergeCell ref="N32:N34"/>
    <mergeCell ref="O32:O34"/>
    <mergeCell ref="B32:B34"/>
    <mergeCell ref="C32:C34"/>
    <mergeCell ref="F32:F34"/>
    <mergeCell ref="G32:G34"/>
    <mergeCell ref="H32:H34"/>
    <mergeCell ref="I32:I34"/>
    <mergeCell ref="R25:R29"/>
    <mergeCell ref="S25:S29"/>
    <mergeCell ref="T25:T29"/>
    <mergeCell ref="U25:U29"/>
    <mergeCell ref="AA25:AA29"/>
    <mergeCell ref="AB25:AB29"/>
    <mergeCell ref="L25:L29"/>
    <mergeCell ref="M25:M29"/>
    <mergeCell ref="N25:N29"/>
    <mergeCell ref="O25:O29"/>
    <mergeCell ref="P25:P29"/>
    <mergeCell ref="Q25:Q29"/>
    <mergeCell ref="AA19:AA23"/>
    <mergeCell ref="AB19:AB23"/>
    <mergeCell ref="B25:B29"/>
    <mergeCell ref="C25:C29"/>
    <mergeCell ref="F25:F29"/>
    <mergeCell ref="G25:G29"/>
    <mergeCell ref="H25:H29"/>
    <mergeCell ref="I25:I29"/>
    <mergeCell ref="J25:J29"/>
    <mergeCell ref="K25:K29"/>
    <mergeCell ref="P19:P23"/>
    <mergeCell ref="Q19:Q23"/>
    <mergeCell ref="R19:R23"/>
    <mergeCell ref="S19:S23"/>
    <mergeCell ref="T19:T23"/>
    <mergeCell ref="U19:U23"/>
    <mergeCell ref="J19:J23"/>
    <mergeCell ref="K19:K23"/>
    <mergeCell ref="L19:L23"/>
    <mergeCell ref="M19:M23"/>
    <mergeCell ref="N19:N23"/>
    <mergeCell ref="O19:O23"/>
    <mergeCell ref="B19:B23"/>
    <mergeCell ref="C19:C23"/>
    <mergeCell ref="F19:F23"/>
    <mergeCell ref="G19:G23"/>
    <mergeCell ref="H19:H23"/>
    <mergeCell ref="I19:I23"/>
    <mergeCell ref="R13:R18"/>
    <mergeCell ref="S13:S18"/>
    <mergeCell ref="T13:T18"/>
    <mergeCell ref="U13:U18"/>
    <mergeCell ref="AA13:AA18"/>
    <mergeCell ref="AB13:AB18"/>
    <mergeCell ref="L13:L18"/>
    <mergeCell ref="M13:M18"/>
    <mergeCell ref="N13:N18"/>
    <mergeCell ref="O13:O18"/>
    <mergeCell ref="P13:P18"/>
    <mergeCell ref="Q13:Q18"/>
    <mergeCell ref="F7:S7"/>
    <mergeCell ref="V8:V188"/>
    <mergeCell ref="B13:B18"/>
    <mergeCell ref="C13:C18"/>
    <mergeCell ref="F13:F18"/>
    <mergeCell ref="G13:G18"/>
    <mergeCell ref="H13:H18"/>
    <mergeCell ref="I13:I18"/>
    <mergeCell ref="J13:J18"/>
    <mergeCell ref="K13:K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94"/>
  <sheetViews>
    <sheetView topLeftCell="A25" workbookViewId="0">
      <selection sqref="A1:XFD1048576"/>
    </sheetView>
  </sheetViews>
  <sheetFormatPr defaultColWidth="9.140625" defaultRowHeight="12.75" outlineLevelCol="1" x14ac:dyDescent="0.2"/>
  <cols>
    <col min="1" max="1" width="4.28515625" style="1" customWidth="1"/>
    <col min="2" max="2" width="9" style="1" customWidth="1"/>
    <col min="3" max="3" width="71.28515625" style="134" customWidth="1"/>
    <col min="4" max="4" width="19.5703125" style="1" customWidth="1"/>
    <col min="5" max="5" width="19.42578125" style="1" customWidth="1"/>
    <col min="6" max="6" width="59.7109375" style="1" customWidth="1"/>
    <col min="7" max="7" width="20.7109375" style="1" customWidth="1"/>
    <col min="8" max="8" width="4.42578125" style="1" customWidth="1"/>
    <col min="9" max="12" width="56.140625" style="61" hidden="1" customWidth="1" outlineLevel="1"/>
    <col min="13" max="13" width="11.7109375" style="1" customWidth="1" collapsed="1"/>
    <col min="14" max="14" width="11.7109375" style="1" customWidth="1"/>
    <col min="15" max="16384" width="9.140625" style="1"/>
  </cols>
  <sheetData>
    <row r="1" spans="2:14" ht="22.5" customHeight="1" x14ac:dyDescent="0.2">
      <c r="B1" s="2" t="s">
        <v>165</v>
      </c>
      <c r="C1" s="2"/>
      <c r="D1" s="2"/>
      <c r="E1" s="2"/>
      <c r="F1" s="2"/>
      <c r="G1" s="2"/>
    </row>
    <row r="2" spans="2:14" x14ac:dyDescent="0.2">
      <c r="B2" s="4" t="s">
        <v>1</v>
      </c>
    </row>
    <row r="3" spans="2:14" x14ac:dyDescent="0.2">
      <c r="B3" s="135" t="s">
        <v>166</v>
      </c>
    </row>
    <row r="4" spans="2:14" ht="7.5" customHeight="1" x14ac:dyDescent="0.2"/>
    <row r="5" spans="2:14" ht="25.5" customHeight="1" x14ac:dyDescent="0.2">
      <c r="B5" s="6" t="s">
        <v>3</v>
      </c>
      <c r="C5" s="5" t="s">
        <v>167</v>
      </c>
      <c r="D5" s="5" t="s">
        <v>168</v>
      </c>
      <c r="E5" s="5" t="s">
        <v>169</v>
      </c>
      <c r="F5" s="5" t="s">
        <v>170</v>
      </c>
      <c r="G5" s="6" t="s">
        <v>24</v>
      </c>
      <c r="I5" s="136" t="s">
        <v>171</v>
      </c>
      <c r="J5" s="137"/>
      <c r="K5" s="137"/>
      <c r="L5" s="138"/>
      <c r="M5" s="5" t="s">
        <v>172</v>
      </c>
      <c r="N5" s="6" t="s">
        <v>70</v>
      </c>
    </row>
    <row r="6" spans="2:14" x14ac:dyDescent="0.2">
      <c r="B6" s="139" t="s">
        <v>26</v>
      </c>
      <c r="C6" s="6" t="s">
        <v>27</v>
      </c>
      <c r="D6" s="6" t="s">
        <v>28</v>
      </c>
      <c r="E6" s="6" t="s">
        <v>29</v>
      </c>
      <c r="F6" s="6" t="s">
        <v>30</v>
      </c>
      <c r="G6" s="6" t="s">
        <v>31</v>
      </c>
      <c r="I6" s="116"/>
      <c r="J6" s="116"/>
      <c r="K6" s="116"/>
      <c r="L6" s="116"/>
      <c r="M6" s="6" t="s">
        <v>32</v>
      </c>
      <c r="N6" s="6" t="s">
        <v>33</v>
      </c>
    </row>
    <row r="7" spans="2:14" ht="12.75" customHeight="1" x14ac:dyDescent="0.2">
      <c r="B7" s="140">
        <v>1</v>
      </c>
      <c r="C7" s="141" t="s">
        <v>173</v>
      </c>
      <c r="D7" s="142">
        <v>63090</v>
      </c>
      <c r="E7" s="14">
        <f>SUMIFS([1]S1!$F$5:$F$568,[1]S1!$E$5:$E$568,'[1]6.3'!$I7)+SUMIFS([1]S1!$F$5:$F$568,[1]S1!$E$5:$E$568,'[1]6.3'!$J7)+SUMIFS([1]S1!$F$5:$F$568,[1]S1!$E$5:$E$568,'[1]6.3'!$K7)+SUMIFS([1]S1!$F$5:$F$568,[1]S1!$E$5:$E$568,'[1]6.3'!$L7)</f>
        <v>-1750.36</v>
      </c>
      <c r="F7" s="141" t="str">
        <f>'[1]3'!C53</f>
        <v>Beviltiškos skolos, baudos, delspinigiai (GVTNT)</v>
      </c>
      <c r="G7" s="16" t="s">
        <v>174</v>
      </c>
      <c r="I7" s="116" t="str">
        <f>[1]Pav.tvarkyklė!C70</f>
        <v>NEP1.Abejotinos ir beviltiškos skolos</v>
      </c>
      <c r="J7" s="116" t="str">
        <f>[1]Pav.tvarkyklė!C71</f>
        <v>NEP2.Baudos ir delspinigiai</v>
      </c>
      <c r="K7" s="116"/>
      <c r="L7" s="116"/>
      <c r="M7" s="14">
        <f>'[1]3'!D53*1000</f>
        <v>-1750.36</v>
      </c>
      <c r="N7" s="14">
        <f>E7-M7</f>
        <v>0</v>
      </c>
    </row>
    <row r="8" spans="2:14" ht="12.75" customHeight="1" x14ac:dyDescent="0.2">
      <c r="B8" s="143"/>
      <c r="C8" s="144"/>
      <c r="D8" s="142">
        <v>6311</v>
      </c>
      <c r="E8" s="20"/>
      <c r="F8" s="144"/>
      <c r="G8" s="22"/>
      <c r="I8" s="116"/>
      <c r="J8" s="116"/>
      <c r="K8" s="116"/>
      <c r="L8" s="116"/>
      <c r="M8" s="20"/>
      <c r="N8" s="20"/>
    </row>
    <row r="9" spans="2:14" ht="12.75" customHeight="1" x14ac:dyDescent="0.2">
      <c r="B9" s="145"/>
      <c r="C9" s="146"/>
      <c r="D9" s="142">
        <v>6804</v>
      </c>
      <c r="E9" s="24"/>
      <c r="F9" s="146"/>
      <c r="G9" s="22"/>
      <c r="I9" s="116"/>
      <c r="J9" s="116"/>
      <c r="K9" s="116"/>
      <c r="L9" s="116"/>
      <c r="M9" s="24"/>
      <c r="N9" s="24"/>
    </row>
    <row r="10" spans="2:14" ht="36.75" customHeight="1" x14ac:dyDescent="0.2">
      <c r="B10" s="147">
        <v>2</v>
      </c>
      <c r="C10" s="148" t="s">
        <v>175</v>
      </c>
      <c r="D10" s="142">
        <v>63124</v>
      </c>
      <c r="E10" s="149">
        <f>SUMIFS([1]S1!$F$5:$F$568,[1]S1!$E$5:$E$568,'[1]6.3'!$I10)+SUMIFS([1]S1!$F$5:$F$568,[1]S1!$E$5:$E$568,'[1]6.3'!$J10)+SUMIFS([1]S1!$F$5:$F$568,[1]S1!$E$5:$E$568,'[1]6.3'!$K10)+SUMIFS([1]S1!$F$5:$F$568,[1]S1!$E$5:$E$568,'[1]6.3'!$L10)</f>
        <v>0</v>
      </c>
      <c r="F10" s="148" t="str">
        <f>'[1]3'!C54</f>
        <v>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v>
      </c>
      <c r="G10" s="22"/>
      <c r="I10" s="116" t="str">
        <f>[1]Pav.tvarkyklė!C72</f>
        <v>NEP3.Parama, labdara, švietimas, papildomas draudimas</v>
      </c>
      <c r="J10" s="116"/>
      <c r="K10" s="116"/>
      <c r="L10" s="116"/>
      <c r="M10" s="149">
        <f>'[1]3'!D54*1000</f>
        <v>0</v>
      </c>
      <c r="N10" s="149">
        <f t="shared" ref="N10:N55" si="0">E10-M10</f>
        <v>0</v>
      </c>
    </row>
    <row r="11" spans="2:14" x14ac:dyDescent="0.2">
      <c r="B11" s="150">
        <v>3</v>
      </c>
      <c r="C11" s="151" t="s">
        <v>176</v>
      </c>
      <c r="D11" s="142">
        <v>6305</v>
      </c>
      <c r="E11" s="152">
        <f>SUMIFS([1]S1!$F$5:$F$568,[1]S1!$E$5:$E$568,'[1]6.3'!$I11)+SUMIFS([1]S1!$F$5:$F$568,[1]S1!$E$5:$E$568,'[1]6.3'!$J11)+SUMIFS([1]S1!$F$5:$F$568,[1]S1!$E$5:$E$568,'[1]6.3'!$K11)+SUMIFS([1]S1!$F$5:$F$568,[1]S1!$E$5:$E$568,'[1]6.3'!$L11)</f>
        <v>0</v>
      </c>
      <c r="F11" s="153" t="str">
        <f>'[1]3'!C55</f>
        <v>Tantjemų išmokos (GVTNT)</v>
      </c>
      <c r="G11" s="22"/>
      <c r="I11" s="116" t="str">
        <f>[1]Pav.tvarkyklė!C73</f>
        <v>NEP4.Tantjemų išmokos</v>
      </c>
      <c r="J11" s="116"/>
      <c r="K11" s="116"/>
      <c r="L11" s="116"/>
      <c r="M11" s="28">
        <f>'[1]3'!D55*1000</f>
        <v>0</v>
      </c>
      <c r="N11" s="28">
        <f t="shared" si="0"/>
        <v>0</v>
      </c>
    </row>
    <row r="12" spans="2:14" ht="38.25" x14ac:dyDescent="0.2">
      <c r="B12" s="147">
        <v>4</v>
      </c>
      <c r="C12" s="148" t="s">
        <v>177</v>
      </c>
      <c r="D12" s="142"/>
      <c r="E12" s="149">
        <f>SUMIFS([1]S1!$F$5:$F$568,[1]S1!$E$5:$E$568,'[1]6.3'!$I12)+SUMIFS([1]S1!$F$5:$F$568,[1]S1!$E$5:$E$568,'[1]6.3'!$J12)+SUMIFS([1]S1!$F$5:$F$568,[1]S1!$E$5:$E$568,'[1]6.3'!$K12)+SUMIFS([1]S1!$F$5:$F$568,[1]S1!$E$5:$E$568,'[1]6.3'!$L12)</f>
        <v>0</v>
      </c>
      <c r="F12" s="148" t="str">
        <f>'[1]3'!C56</f>
        <v>Narystės, stojamųjų įmokų sąnaudos, išskyrus sąnaudas dėl teisės aktuose numatyto privalomo dalyvavimo, tiesiogiai susijusio su reguliuojamu verslo vienetu (GVTNT)</v>
      </c>
      <c r="G12" s="22"/>
      <c r="I12" s="116" t="str">
        <f>[1]Pav.tvarkyklė!C74</f>
        <v>NEP5.Narystės, stojamosios įmokos</v>
      </c>
      <c r="J12" s="116"/>
      <c r="K12" s="116"/>
      <c r="L12" s="116"/>
      <c r="M12" s="149">
        <f>'[1]3'!D56*1000</f>
        <v>0</v>
      </c>
      <c r="N12" s="149">
        <f t="shared" si="0"/>
        <v>0</v>
      </c>
    </row>
    <row r="13" spans="2:14" ht="25.5" customHeight="1" x14ac:dyDescent="0.2">
      <c r="B13" s="140">
        <v>5</v>
      </c>
      <c r="C13" s="141" t="s">
        <v>178</v>
      </c>
      <c r="D13" s="142">
        <v>68001</v>
      </c>
      <c r="E13" s="14">
        <f>SUMIFS([1]S1!$F$5:$F$568,[1]S1!$E$5:$E$568,'[1]6.3'!$I13)+SUMIFS([1]S1!$F$5:$F$568,[1]S1!$E$5:$E$568,'[1]6.3'!$J13)+SUMIFS([1]S1!$F$5:$F$568,[1]S1!$E$5:$E$568,'[1]6.3'!$K13)+SUMIFS([1]S1!$F$5:$F$568,[1]S1!$E$5:$E$568,'[1]6.3'!$L13)</f>
        <v>5622.59</v>
      </c>
      <c r="F13" s="141" t="str">
        <f>'[1]3'!C57</f>
        <v>Patirtos palūkanų ir kitos finansinės-investicinės veiklos sąnaudos (GVTNT)</v>
      </c>
      <c r="G13" s="22"/>
      <c r="I13" s="116" t="str">
        <f>[1]Pav.tvarkyklė!C90</f>
        <v>NEP21.Palūkanos</v>
      </c>
      <c r="J13" s="116" t="str">
        <f>[1]Pav.tvarkyklė!C91</f>
        <v>NEP22.Finansinės sąnaudos</v>
      </c>
      <c r="K13" s="116" t="str">
        <f>[1]Pav.tvarkyklė!C92</f>
        <v>NEP23.Valiutų kursų įtaka</v>
      </c>
      <c r="L13" s="116" t="str">
        <f>[1]Pav.tvarkyklė!C93</f>
        <v>NEP24.Kitos finansinės sąnaudos</v>
      </c>
      <c r="M13" s="14">
        <f>'[1]3'!D57*1000</f>
        <v>5622.5900000000011</v>
      </c>
      <c r="N13" s="14">
        <f t="shared" si="0"/>
        <v>0</v>
      </c>
    </row>
    <row r="14" spans="2:14" ht="25.5" customHeight="1" x14ac:dyDescent="0.2">
      <c r="B14" s="143"/>
      <c r="C14" s="144"/>
      <c r="D14" s="142">
        <v>68002</v>
      </c>
      <c r="E14" s="20"/>
      <c r="F14" s="144"/>
      <c r="G14" s="22"/>
      <c r="I14" s="116"/>
      <c r="J14" s="116"/>
      <c r="K14" s="116"/>
      <c r="L14" s="116"/>
      <c r="M14" s="20"/>
      <c r="N14" s="20"/>
    </row>
    <row r="15" spans="2:14" ht="25.5" customHeight="1" x14ac:dyDescent="0.2">
      <c r="B15" s="143"/>
      <c r="C15" s="144"/>
      <c r="D15" s="142">
        <v>6801</v>
      </c>
      <c r="E15" s="20"/>
      <c r="F15" s="144"/>
      <c r="G15" s="22"/>
      <c r="I15" s="116"/>
      <c r="J15" s="116"/>
      <c r="K15" s="116"/>
      <c r="L15" s="116"/>
      <c r="M15" s="20"/>
      <c r="N15" s="20"/>
    </row>
    <row r="16" spans="2:14" ht="25.5" customHeight="1" x14ac:dyDescent="0.2">
      <c r="B16" s="143"/>
      <c r="C16" s="144"/>
      <c r="D16" s="142">
        <v>68021</v>
      </c>
      <c r="E16" s="20"/>
      <c r="F16" s="144"/>
      <c r="G16" s="22"/>
      <c r="I16" s="116"/>
      <c r="J16" s="116"/>
      <c r="K16" s="116"/>
      <c r="L16" s="116"/>
      <c r="M16" s="20"/>
      <c r="N16" s="20"/>
    </row>
    <row r="17" spans="2:14" ht="25.5" customHeight="1" x14ac:dyDescent="0.2">
      <c r="B17" s="143"/>
      <c r="C17" s="144"/>
      <c r="D17" s="142">
        <v>68023</v>
      </c>
      <c r="E17" s="20"/>
      <c r="F17" s="144"/>
      <c r="G17" s="22"/>
      <c r="I17" s="116"/>
      <c r="J17" s="116"/>
      <c r="K17" s="116"/>
      <c r="L17" s="116"/>
      <c r="M17" s="20"/>
      <c r="N17" s="20"/>
    </row>
    <row r="18" spans="2:14" ht="25.5" customHeight="1" x14ac:dyDescent="0.2">
      <c r="B18" s="143"/>
      <c r="C18" s="144"/>
      <c r="D18" s="142">
        <v>68024</v>
      </c>
      <c r="E18" s="20"/>
      <c r="F18" s="144"/>
      <c r="G18" s="22"/>
      <c r="I18" s="116"/>
      <c r="J18" s="116"/>
      <c r="K18" s="116"/>
      <c r="L18" s="116"/>
      <c r="M18" s="20"/>
      <c r="N18" s="20"/>
    </row>
    <row r="19" spans="2:14" ht="25.5" customHeight="1" x14ac:dyDescent="0.2">
      <c r="B19" s="143"/>
      <c r="C19" s="144"/>
      <c r="D19" s="142">
        <v>6806</v>
      </c>
      <c r="E19" s="20"/>
      <c r="F19" s="144"/>
      <c r="G19" s="22"/>
      <c r="I19" s="116"/>
      <c r="J19" s="116"/>
      <c r="K19" s="116"/>
      <c r="L19" s="116"/>
      <c r="M19" s="20"/>
      <c r="N19" s="20"/>
    </row>
    <row r="20" spans="2:14" ht="25.5" customHeight="1" x14ac:dyDescent="0.2">
      <c r="B20" s="143"/>
      <c r="C20" s="144"/>
      <c r="D20" s="142">
        <v>68031</v>
      </c>
      <c r="E20" s="20"/>
      <c r="F20" s="144"/>
      <c r="G20" s="22"/>
      <c r="I20" s="116"/>
      <c r="J20" s="116"/>
      <c r="K20" s="116"/>
      <c r="L20" s="116"/>
      <c r="M20" s="20"/>
      <c r="N20" s="20"/>
    </row>
    <row r="21" spans="2:14" ht="25.5" customHeight="1" x14ac:dyDescent="0.2">
      <c r="B21" s="143"/>
      <c r="C21" s="144"/>
      <c r="D21" s="142">
        <v>68032</v>
      </c>
      <c r="E21" s="20"/>
      <c r="F21" s="144"/>
      <c r="G21" s="22"/>
      <c r="I21" s="116"/>
      <c r="J21" s="116"/>
      <c r="K21" s="116"/>
      <c r="L21" s="116"/>
      <c r="M21" s="20"/>
      <c r="N21" s="20"/>
    </row>
    <row r="22" spans="2:14" ht="25.5" customHeight="1" x14ac:dyDescent="0.2">
      <c r="B22" s="143"/>
      <c r="C22" s="144"/>
      <c r="D22" s="142">
        <v>68033</v>
      </c>
      <c r="E22" s="20"/>
      <c r="F22" s="144"/>
      <c r="G22" s="22"/>
      <c r="I22" s="116"/>
      <c r="J22" s="116"/>
      <c r="K22" s="116"/>
      <c r="L22" s="116"/>
      <c r="M22" s="20"/>
      <c r="N22" s="20"/>
    </row>
    <row r="23" spans="2:14" ht="25.5" customHeight="1" x14ac:dyDescent="0.2">
      <c r="B23" s="143"/>
      <c r="C23" s="144"/>
      <c r="D23" s="142">
        <v>68025</v>
      </c>
      <c r="E23" s="20"/>
      <c r="F23" s="144"/>
      <c r="G23" s="22"/>
      <c r="I23" s="116"/>
      <c r="J23" s="116"/>
      <c r="K23" s="116"/>
      <c r="L23" s="116"/>
      <c r="M23" s="20"/>
      <c r="N23" s="20"/>
    </row>
    <row r="24" spans="2:14" ht="25.5" customHeight="1" x14ac:dyDescent="0.2">
      <c r="B24" s="143"/>
      <c r="C24" s="144"/>
      <c r="D24" s="142">
        <v>68026</v>
      </c>
      <c r="E24" s="20"/>
      <c r="F24" s="144"/>
      <c r="G24" s="22"/>
      <c r="I24" s="116"/>
      <c r="J24" s="116"/>
      <c r="K24" s="116"/>
      <c r="L24" s="116"/>
      <c r="M24" s="20"/>
      <c r="N24" s="20"/>
    </row>
    <row r="25" spans="2:14" ht="25.5" customHeight="1" x14ac:dyDescent="0.2">
      <c r="B25" s="143"/>
      <c r="C25" s="144"/>
      <c r="D25" s="142">
        <v>6805</v>
      </c>
      <c r="E25" s="20"/>
      <c r="F25" s="144"/>
      <c r="G25" s="22"/>
      <c r="I25" s="116"/>
      <c r="J25" s="116"/>
      <c r="K25" s="116"/>
      <c r="L25" s="116"/>
      <c r="M25" s="20"/>
      <c r="N25" s="20"/>
    </row>
    <row r="26" spans="2:14" ht="25.5" customHeight="1" x14ac:dyDescent="0.2">
      <c r="B26" s="143"/>
      <c r="C26" s="144"/>
      <c r="D26" s="142">
        <v>6808</v>
      </c>
      <c r="E26" s="20"/>
      <c r="F26" s="144"/>
      <c r="G26" s="22"/>
      <c r="I26" s="116"/>
      <c r="J26" s="116"/>
      <c r="K26" s="116"/>
      <c r="L26" s="116"/>
      <c r="M26" s="20"/>
      <c r="N26" s="20"/>
    </row>
    <row r="27" spans="2:14" ht="25.5" customHeight="1" x14ac:dyDescent="0.2">
      <c r="B27" s="143"/>
      <c r="C27" s="144"/>
      <c r="D27" s="142">
        <v>6809</v>
      </c>
      <c r="E27" s="20"/>
      <c r="F27" s="144"/>
      <c r="G27" s="22"/>
      <c r="I27" s="116"/>
      <c r="J27" s="116"/>
      <c r="K27" s="116"/>
      <c r="L27" s="116"/>
      <c r="M27" s="20"/>
      <c r="N27" s="20"/>
    </row>
    <row r="28" spans="2:14" ht="25.5" customHeight="1" x14ac:dyDescent="0.2">
      <c r="B28" s="143"/>
      <c r="C28" s="144"/>
      <c r="D28" s="142">
        <v>6810</v>
      </c>
      <c r="E28" s="20"/>
      <c r="F28" s="144"/>
      <c r="G28" s="22"/>
      <c r="I28" s="116"/>
      <c r="J28" s="116"/>
      <c r="K28" s="116"/>
      <c r="L28" s="116"/>
      <c r="M28" s="20"/>
      <c r="N28" s="20"/>
    </row>
    <row r="29" spans="2:14" ht="25.5" x14ac:dyDescent="0.2">
      <c r="B29" s="150">
        <v>6</v>
      </c>
      <c r="C29" s="151" t="s">
        <v>179</v>
      </c>
      <c r="D29" s="142"/>
      <c r="E29" s="152">
        <f>SUMIFS([1]S1!$F$5:$F$568,[1]S1!$E$5:$E$568,'[1]6.3'!$I29)+SUMIFS([1]S1!$F$5:$F$568,[1]S1!$E$5:$E$568,'[1]6.3'!$J29)+SUMIFS([1]S1!$F$5:$F$568,[1]S1!$E$5:$E$568,'[1]6.3'!$K29)+SUMIFS([1]S1!$F$5:$F$568,[1]S1!$E$5:$E$568,'[1]6.3'!$L29)</f>
        <v>0</v>
      </c>
      <c r="F29" s="153" t="str">
        <f>'[1]3'!C58</f>
        <v>Komandiruočių, personalo mokymo sąnaudos (išskyrus tas, kurios yra būtinos reguliuojamai veiklai vykdyti) (GVTNT)</v>
      </c>
      <c r="G29" s="22"/>
      <c r="I29" s="116" t="str">
        <f>[1]Pav.tvarkyklė!C77</f>
        <v>NEP8.Komandiruočių, personalo vystymo</v>
      </c>
      <c r="J29" s="116"/>
      <c r="K29" s="116"/>
      <c r="L29" s="116"/>
      <c r="M29" s="28">
        <f>'[1]3'!D58*1000</f>
        <v>0</v>
      </c>
      <c r="N29" s="28">
        <f t="shared" si="0"/>
        <v>0</v>
      </c>
    </row>
    <row r="30" spans="2:14" ht="38.25" x14ac:dyDescent="0.2">
      <c r="B30" s="150">
        <v>7</v>
      </c>
      <c r="C30" s="151" t="s">
        <v>180</v>
      </c>
      <c r="D30" s="142">
        <v>63123</v>
      </c>
      <c r="E30" s="152">
        <f>SUMIFS([1]S1!$F$5:$F$568,[1]S1!$E$5:$E$568,'[1]6.3'!$I30)+SUMIFS([1]S1!$F$5:$F$568,[1]S1!$E$5:$E$568,'[1]6.3'!$J30)+SUMIFS([1]S1!$F$5:$F$568,[1]S1!$E$5:$E$568,'[1]6.3'!$K30)+SUMIFS([1]S1!$F$5:$F$568,[1]S1!$E$5:$E$568,'[1]6.3'!$L30)</f>
        <v>235.02</v>
      </c>
      <c r="F30" s="153" t="str">
        <f>'[1]3'!C59</f>
        <v>Reprezentacijos, reklamos, viešųjų ryšių, rinkodaros, konsultacijų, tyrimų sąnaudos (išskyrus tas, kurios yra būtinos reguliuojamai veiklai vykdyti) (GVTNT)</v>
      </c>
      <c r="G30" s="22"/>
      <c r="I30" s="116" t="str">
        <f>[1]Pav.tvarkyklė!C76</f>
        <v>NEP7.Reklama, rinkodara, viešųjų ryšių, konsultacijų, tyrimų sąnaudos</v>
      </c>
      <c r="J30" s="116"/>
      <c r="K30" s="116"/>
      <c r="L30" s="116"/>
      <c r="M30" s="28">
        <f>'[1]3'!D59*1000-M53</f>
        <v>235.01999999999998</v>
      </c>
      <c r="N30" s="28">
        <f t="shared" si="0"/>
        <v>0</v>
      </c>
    </row>
    <row r="31" spans="2:14" ht="102" x14ac:dyDescent="0.2">
      <c r="B31" s="150">
        <v>8</v>
      </c>
      <c r="C31" s="151" t="s">
        <v>181</v>
      </c>
      <c r="D31" s="142"/>
      <c r="E31" s="152">
        <f>SUMIFS([1]S1!$F$5:$F$568,[1]S1!$E$5:$E$568,'[1]6.3'!$I31)+SUMIFS([1]S1!$F$5:$F$568,[1]S1!$E$5:$E$568,'[1]6.3'!$J31)+SUMIFS([1]S1!$F$5:$F$568,[1]S1!$E$5:$E$568,'[1]6.3'!$K31)+SUMIFS([1]S1!$F$5:$F$568,[1]S1!$E$5:$E$568,'[1]6.3'!$L31)</f>
        <v>0</v>
      </c>
      <c r="F31" s="153" t="str">
        <f>'[1]3'!C60</f>
        <v>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v>
      </c>
      <c r="G31" s="22"/>
      <c r="I31" s="116" t="str">
        <f>[1]Pav.tvarkyklė!C81</f>
        <v>NEP12.Nenaudojamo, likviduoto, nurašyto, esančio atsargose, išnuomoto, panaudos teise perduoto kitam ūkio subjektui ilgalaikio turto sąnaudos, išsinuomoto, neatlygintinai gauto, panaudos teisėmis disponuojamo turto nusidėvėjimo sąnaudos</v>
      </c>
      <c r="J31" s="116"/>
      <c r="K31" s="116"/>
      <c r="L31" s="116"/>
      <c r="M31" s="28">
        <f>'[1]3'!D60*1000</f>
        <v>0</v>
      </c>
      <c r="N31" s="28">
        <f t="shared" si="0"/>
        <v>0</v>
      </c>
    </row>
    <row r="32" spans="2:14" x14ac:dyDescent="0.2">
      <c r="B32" s="150">
        <v>9</v>
      </c>
      <c r="C32" s="151" t="s">
        <v>182</v>
      </c>
      <c r="D32" s="142"/>
      <c r="E32" s="152">
        <f>SUMIFS([1]S1!$F$5:$F$568,[1]S1!$E$5:$E$568,'[1]6.3'!$I32)+SUMIFS([1]S1!$F$5:$F$568,[1]S1!$E$5:$E$568,'[1]6.3'!$J32)+SUMIFS([1]S1!$F$5:$F$568,[1]S1!$E$5:$E$568,'[1]6.3'!$K32)+SUMIFS([1]S1!$F$5:$F$568,[1]S1!$E$5:$E$568,'[1]6.3'!$L32)</f>
        <v>0</v>
      </c>
      <c r="F32" s="153" t="str">
        <f>'[1]3'!C61</f>
        <v>Nebaigtos statybos ilgalaikio turto sąnaudos (GVTNT)</v>
      </c>
      <c r="G32" s="22"/>
      <c r="I32" s="116" t="str">
        <f>[1]Pav.tvarkyklė!C82</f>
        <v>NEP13.Nebaigtos statybos turto sąnaudos</v>
      </c>
      <c r="J32" s="116"/>
      <c r="K32" s="116"/>
      <c r="L32" s="116"/>
      <c r="M32" s="28">
        <f>'[1]3'!D61*1000</f>
        <v>0</v>
      </c>
      <c r="N32" s="28">
        <f t="shared" si="0"/>
        <v>0</v>
      </c>
    </row>
    <row r="33" spans="2:14" ht="24.75" customHeight="1" x14ac:dyDescent="0.2">
      <c r="B33" s="140">
        <v>10</v>
      </c>
      <c r="C33" s="141" t="s">
        <v>183</v>
      </c>
      <c r="D33" s="142">
        <v>630441</v>
      </c>
      <c r="E33" s="14">
        <f>SUMIFS([1]S1!$F$5:$F$568,[1]S1!$E$5:$E$568,'[1]6.3'!$I33)+SUMIFS([1]S1!$F$5:$F$568,[1]S1!$E$5:$E$568,'[1]6.3'!$J33)+SUMIFS([1]S1!$F$5:$F$568,[1]S1!$E$5:$E$568,'[1]6.3'!$K33)+SUMIFS([1]S1!$F$5:$F$568,[1]S1!$E$5:$E$568,'[1]6.3'!$L33)</f>
        <v>11150.17</v>
      </c>
      <c r="F33" s="141" t="str">
        <f>'[1]3'!C66</f>
        <v>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v>
      </c>
      <c r="G33" s="22"/>
      <c r="I33" s="116" t="str">
        <f>[1]Pav.tvarkyklė!C78</f>
        <v>NEP9.Išmokų sąnaudos</v>
      </c>
      <c r="J33" s="116"/>
      <c r="K33" s="116"/>
      <c r="L33" s="116"/>
      <c r="M33" s="154">
        <f>'[1]3'!D66*1000</f>
        <v>11150.170000000002</v>
      </c>
      <c r="N33" s="14">
        <f t="shared" si="0"/>
        <v>0</v>
      </c>
    </row>
    <row r="34" spans="2:14" ht="24.75" customHeight="1" x14ac:dyDescent="0.2">
      <c r="B34" s="143"/>
      <c r="C34" s="144"/>
      <c r="D34" s="142">
        <v>630442</v>
      </c>
      <c r="E34" s="20"/>
      <c r="F34" s="144"/>
      <c r="G34" s="22"/>
      <c r="I34" s="116"/>
      <c r="J34" s="116"/>
      <c r="K34" s="116"/>
      <c r="L34" s="116"/>
      <c r="M34" s="155"/>
      <c r="N34" s="20"/>
    </row>
    <row r="35" spans="2:14" ht="25.5" customHeight="1" x14ac:dyDescent="0.2">
      <c r="B35" s="143"/>
      <c r="C35" s="144"/>
      <c r="D35" s="142">
        <v>630443</v>
      </c>
      <c r="E35" s="20"/>
      <c r="F35" s="144"/>
      <c r="G35" s="22"/>
      <c r="I35" s="116"/>
      <c r="J35" s="116"/>
      <c r="K35" s="116"/>
      <c r="L35" s="116"/>
      <c r="M35" s="155"/>
      <c r="N35" s="20"/>
    </row>
    <row r="36" spans="2:14" ht="51" x14ac:dyDescent="0.2">
      <c r="B36" s="140">
        <v>11</v>
      </c>
      <c r="C36" s="141" t="s">
        <v>184</v>
      </c>
      <c r="D36" s="142">
        <v>69001</v>
      </c>
      <c r="E36" s="14">
        <f>SUMIFS([1]S1!$F$5:$F$568,[1]S1!$E$5:$E$568,'[1]6.3'!$I36)+SUMIFS([1]S1!$F$5:$F$568,[1]S1!$E$5:$E$568,'[1]6.3'!$J36)+SUMIFS([1]S1!$F$5:$F$568,[1]S1!$E$5:$E$568,'[1]6.3'!$K36)+SUMIFS([1]S1!$F$5:$F$568,[1]S1!$E$5:$E$568,'[1]6.3'!$L36)</f>
        <v>0</v>
      </c>
      <c r="F36" s="141" t="str">
        <f>'[1]3'!C67</f>
        <v>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v>
      </c>
      <c r="G36" s="22"/>
      <c r="I36" s="116" t="str">
        <f>[1]Pav.tvarkyklė!C79</f>
        <v>NEP10.Mokymų  dalyvių  maitinimo,  konkursų,  parodų,  įvairių  renginių organizavimo,  dovanų  pirkimo,  žalos  atlyginimo, vartotojų patirtų nuostolių atlyginimas, pelno mokesčio, mokesčių nuo dividendų, sporto salių ir kaimo turizmo paslaugų sąnaudos</v>
      </c>
      <c r="J36" s="116"/>
      <c r="K36" s="116"/>
      <c r="L36" s="116"/>
      <c r="M36" s="14">
        <f>('[1]3'!D67+'[1]3'!D86)*1000</f>
        <v>0</v>
      </c>
      <c r="N36" s="14">
        <f>E36-M36</f>
        <v>0</v>
      </c>
    </row>
    <row r="37" spans="2:14" x14ac:dyDescent="0.2">
      <c r="B37" s="143"/>
      <c r="C37" s="144"/>
      <c r="D37" s="142">
        <v>69002</v>
      </c>
      <c r="E37" s="20"/>
      <c r="F37" s="144"/>
      <c r="G37" s="22"/>
      <c r="I37" s="116"/>
      <c r="J37" s="116"/>
      <c r="K37" s="116"/>
      <c r="L37" s="116"/>
      <c r="M37" s="20"/>
      <c r="N37" s="20"/>
    </row>
    <row r="38" spans="2:14" x14ac:dyDescent="0.2">
      <c r="B38" s="143"/>
      <c r="C38" s="144"/>
      <c r="D38" s="142">
        <v>69011</v>
      </c>
      <c r="E38" s="20"/>
      <c r="F38" s="144"/>
      <c r="G38" s="22"/>
      <c r="I38" s="116"/>
      <c r="J38" s="116"/>
      <c r="K38" s="116"/>
      <c r="L38" s="116"/>
      <c r="M38" s="20"/>
      <c r="N38" s="20"/>
    </row>
    <row r="39" spans="2:14" x14ac:dyDescent="0.2">
      <c r="B39" s="143"/>
      <c r="C39" s="144"/>
      <c r="D39" s="142">
        <v>69012</v>
      </c>
      <c r="E39" s="24"/>
      <c r="F39" s="146"/>
      <c r="G39" s="22"/>
      <c r="I39" s="116"/>
      <c r="J39" s="116"/>
      <c r="K39" s="116"/>
      <c r="L39" s="116"/>
      <c r="M39" s="24"/>
      <c r="N39" s="24"/>
    </row>
    <row r="40" spans="2:14" ht="25.5" x14ac:dyDescent="0.2">
      <c r="B40" s="140">
        <v>12</v>
      </c>
      <c r="C40" s="141" t="s">
        <v>185</v>
      </c>
      <c r="D40" s="142">
        <v>6300</v>
      </c>
      <c r="E40" s="14">
        <f>SUMIFS([1]S1!$F$5:$F$568,[1]S1!$E$5:$E$568,'[1]6.3'!$I40)+SUMIFS([1]S1!$F$5:$F$568,[1]S1!$E$5:$E$568,'[1]6.3'!$J40)+SUMIFS([1]S1!$F$5:$F$568,[1]S1!$E$5:$E$568,'[1]6.3'!$K40)+SUMIFS([1]S1!$F$5:$F$568,[1]S1!$E$5:$E$568,'[1]6.3'!$L40)</f>
        <v>-2557.04</v>
      </c>
      <c r="F40" s="141" t="str">
        <f>'[1]3'!C68</f>
        <v>Sąnaudos, susijusias su Ūkio subjekto įvaizdžio kūrimo tikslais, atidėjinių, valdybos narių atlyginimų, salių nuomos, svečių maitinimo ir kitos panašaus pobūdžio sąnaudos (GVTNT)</v>
      </c>
      <c r="G40" s="22"/>
      <c r="I40" s="116" t="str">
        <f>[1]Pav.tvarkyklė!C80</f>
        <v>NEP11.Sąnaudos įmonės įvaizdžio kūrimui, salių nuomos, svečių maitinimo ir pan. sąnaudos</v>
      </c>
      <c r="J40" s="116" t="s">
        <v>186</v>
      </c>
      <c r="K40" s="116"/>
      <c r="L40" s="116"/>
      <c r="M40" s="14">
        <f>'[1]3'!D68*1000</f>
        <v>-2557.0400000000004</v>
      </c>
      <c r="N40" s="14">
        <f t="shared" si="0"/>
        <v>0</v>
      </c>
    </row>
    <row r="41" spans="2:14" x14ac:dyDescent="0.2">
      <c r="B41" s="143"/>
      <c r="C41" s="144"/>
      <c r="D41" s="142">
        <v>600422</v>
      </c>
      <c r="E41" s="20"/>
      <c r="F41" s="144"/>
      <c r="G41" s="22"/>
      <c r="I41" s="116"/>
      <c r="J41" s="116"/>
      <c r="K41" s="116"/>
      <c r="L41" s="116"/>
      <c r="M41" s="20"/>
      <c r="N41" s="20"/>
    </row>
    <row r="42" spans="2:14" x14ac:dyDescent="0.2">
      <c r="B42" s="143"/>
      <c r="C42" s="144"/>
      <c r="D42" s="142">
        <v>600432</v>
      </c>
      <c r="E42" s="20"/>
      <c r="F42" s="144"/>
      <c r="G42" s="22"/>
      <c r="I42" s="116"/>
      <c r="J42" s="116"/>
      <c r="K42" s="116"/>
      <c r="L42" s="116"/>
      <c r="M42" s="20"/>
      <c r="N42" s="20"/>
    </row>
    <row r="43" spans="2:14" x14ac:dyDescent="0.2">
      <c r="B43" s="143"/>
      <c r="C43" s="144"/>
      <c r="D43" s="142">
        <v>620302</v>
      </c>
      <c r="E43" s="20"/>
      <c r="F43" s="144"/>
      <c r="G43" s="22"/>
      <c r="I43" s="116"/>
      <c r="J43" s="116"/>
      <c r="K43" s="116"/>
      <c r="L43" s="116"/>
      <c r="M43" s="20"/>
      <c r="N43" s="20"/>
    </row>
    <row r="44" spans="2:14" x14ac:dyDescent="0.2">
      <c r="B44" s="143"/>
      <c r="C44" s="144"/>
      <c r="D44" s="142">
        <v>620312</v>
      </c>
      <c r="E44" s="20"/>
      <c r="F44" s="144"/>
      <c r="G44" s="22"/>
      <c r="I44" s="116"/>
      <c r="J44" s="116"/>
      <c r="K44" s="116"/>
      <c r="L44" s="116"/>
      <c r="M44" s="20"/>
      <c r="N44" s="20"/>
    </row>
    <row r="45" spans="2:14" x14ac:dyDescent="0.2">
      <c r="B45" s="143"/>
      <c r="C45" s="144"/>
      <c r="D45" s="142">
        <v>620322</v>
      </c>
      <c r="E45" s="20"/>
      <c r="F45" s="144"/>
      <c r="G45" s="22"/>
      <c r="I45" s="116"/>
      <c r="J45" s="116"/>
      <c r="K45" s="116"/>
      <c r="L45" s="116"/>
      <c r="M45" s="20"/>
      <c r="N45" s="20"/>
    </row>
    <row r="46" spans="2:14" x14ac:dyDescent="0.2">
      <c r="B46" s="143"/>
      <c r="C46" s="144"/>
      <c r="D46" s="142">
        <v>630402</v>
      </c>
      <c r="E46" s="20"/>
      <c r="F46" s="144"/>
      <c r="G46" s="22"/>
      <c r="I46" s="116"/>
      <c r="J46" s="116"/>
      <c r="K46" s="116"/>
      <c r="L46" s="116"/>
      <c r="M46" s="20"/>
      <c r="N46" s="20"/>
    </row>
    <row r="47" spans="2:14" x14ac:dyDescent="0.2">
      <c r="B47" s="143"/>
      <c r="C47" s="144"/>
      <c r="D47" s="142">
        <v>630412</v>
      </c>
      <c r="E47" s="20"/>
      <c r="F47" s="144"/>
      <c r="G47" s="22"/>
      <c r="I47" s="116"/>
      <c r="J47" s="116"/>
      <c r="K47" s="116"/>
      <c r="L47" s="116"/>
      <c r="M47" s="20"/>
      <c r="N47" s="20"/>
    </row>
    <row r="48" spans="2:14" x14ac:dyDescent="0.2">
      <c r="B48" s="143"/>
      <c r="C48" s="144"/>
      <c r="D48" s="142">
        <v>630422</v>
      </c>
      <c r="E48" s="20"/>
      <c r="F48" s="144"/>
      <c r="G48" s="22"/>
      <c r="I48" s="116"/>
      <c r="J48" s="116"/>
      <c r="K48" s="116"/>
      <c r="L48" s="116"/>
      <c r="M48" s="20"/>
      <c r="N48" s="20"/>
    </row>
    <row r="49" spans="2:14" x14ac:dyDescent="0.2">
      <c r="B49" s="143"/>
      <c r="C49" s="144"/>
      <c r="D49" s="142">
        <v>6310</v>
      </c>
      <c r="E49" s="20"/>
      <c r="F49" s="144"/>
      <c r="G49" s="22"/>
      <c r="I49" s="116"/>
      <c r="J49" s="116"/>
      <c r="K49" s="116"/>
      <c r="L49" s="116"/>
      <c r="M49" s="20"/>
      <c r="N49" s="20"/>
    </row>
    <row r="50" spans="2:14" x14ac:dyDescent="0.2">
      <c r="B50" s="143"/>
      <c r="C50" s="144"/>
      <c r="D50" s="142">
        <v>6401262</v>
      </c>
      <c r="E50" s="20"/>
      <c r="F50" s="144"/>
      <c r="G50" s="22"/>
      <c r="I50" s="116"/>
      <c r="J50" s="116"/>
      <c r="K50" s="116"/>
      <c r="L50" s="116"/>
      <c r="M50" s="20"/>
      <c r="N50" s="20"/>
    </row>
    <row r="51" spans="2:14" x14ac:dyDescent="0.2">
      <c r="B51" s="145"/>
      <c r="C51" s="146"/>
      <c r="D51" s="142">
        <v>6401272</v>
      </c>
      <c r="E51" s="24"/>
      <c r="F51" s="146"/>
      <c r="G51" s="22"/>
      <c r="I51" s="116"/>
      <c r="J51" s="116"/>
      <c r="K51" s="116"/>
      <c r="L51" s="116"/>
      <c r="M51" s="24"/>
      <c r="N51" s="24"/>
    </row>
    <row r="52" spans="2:14" x14ac:dyDescent="0.2">
      <c r="B52" s="150">
        <v>13</v>
      </c>
      <c r="C52" s="116" t="s">
        <v>187</v>
      </c>
      <c r="D52" s="142"/>
      <c r="E52" s="152">
        <f>SUMIFS([1]S1!$F$5:$F$568,[1]S1!$E$5:$E$568,'[1]6.3'!$I52)+SUMIFS([1]S1!$F$5:$F$568,[1]S1!$E$5:$E$568,'[1]6.3'!$J52)+SUMIFS([1]S1!$F$5:$F$568,[1]S1!$E$5:$E$568,'[1]6.3'!$K52)+SUMIFS([1]S1!$F$5:$F$568,[1]S1!$E$5:$E$568,'[1]6.3'!$L52)</f>
        <v>0</v>
      </c>
      <c r="F52" s="153" t="str">
        <f>+'[1]3'!C71</f>
        <v>Nurašyto į sąnaudas ilgalaikio turto vertė (GVTNT)*</v>
      </c>
      <c r="G52" s="22"/>
      <c r="I52" s="116"/>
      <c r="J52" s="116"/>
      <c r="K52" s="116"/>
      <c r="L52" s="116"/>
      <c r="M52" s="28">
        <f>INDEX('[1]3'!$D$53:$D$72,MATCH('[1]6.3'!F52,'[1]3'!$C$53:$C$72,0))*1000</f>
        <v>0</v>
      </c>
      <c r="N52" s="28">
        <f t="shared" si="0"/>
        <v>0</v>
      </c>
    </row>
    <row r="53" spans="2:14" ht="38.25" customHeight="1" x14ac:dyDescent="0.2">
      <c r="B53" s="147">
        <v>14</v>
      </c>
      <c r="C53" s="100" t="s">
        <v>188</v>
      </c>
      <c r="D53" s="142">
        <v>63122</v>
      </c>
      <c r="E53" s="149">
        <f>SUMIFS([1]S1!$F$5:$F$568,[1]S1!$E$5:$E$568,'[1]6.3'!$I53)+SUMIFS([1]S1!$F$5:$F$568,[1]S1!$E$5:$E$568,'[1]6.3'!$J53)+SUMIFS([1]S1!$F$5:$F$568,[1]S1!$E$5:$E$568,'[1]6.3'!$K53)+SUMIFS([1]S1!$F$5:$F$568,[1]S1!$E$5:$E$568,'[1]6.3'!$L53)</f>
        <v>1942</v>
      </c>
      <c r="F53" s="148" t="str">
        <f>'[1]3'!C59</f>
        <v>Reprezentacijos, reklamos, viešųjų ryšių, rinkodaros, konsultacijų, tyrimų sąnaudos (išskyrus tas, kurios yra būtinos reguliuojamai veiklai vykdyti) (GVTNT)</v>
      </c>
      <c r="G53" s="22"/>
      <c r="I53" s="116" t="str">
        <f>[1]Pav.tvarkyklė!C75</f>
        <v>NEP6.Reprezentacija</v>
      </c>
      <c r="J53" s="116"/>
      <c r="K53" s="116"/>
      <c r="L53" s="116"/>
      <c r="M53" s="149">
        <f>[1]S2!BL64</f>
        <v>1942</v>
      </c>
      <c r="N53" s="149">
        <f t="shared" si="0"/>
        <v>0</v>
      </c>
    </row>
    <row r="54" spans="2:14" ht="25.5" x14ac:dyDescent="0.2">
      <c r="B54" s="150">
        <v>15</v>
      </c>
      <c r="C54" s="116" t="s">
        <v>189</v>
      </c>
      <c r="D54" s="142"/>
      <c r="E54" s="28">
        <f>-SUM([1]Kontrole!E12:F12)</f>
        <v>4641.9766298070754</v>
      </c>
      <c r="F54" s="153" t="str">
        <f>'[1]3'!C72</f>
        <v>Kitos reguliuojamos veiklos nepaskirstomosios sąnaudos, kitos nereguliuojamos veiklos sąnaudos</v>
      </c>
      <c r="G54" s="22"/>
      <c r="I54" s="116"/>
      <c r="J54" s="116"/>
      <c r="K54" s="116"/>
      <c r="L54" s="116"/>
      <c r="M54" s="28">
        <f>-SUM([1]Kontrole!E12:F12)</f>
        <v>4641.9766298070754</v>
      </c>
      <c r="N54" s="28">
        <f t="shared" si="0"/>
        <v>0</v>
      </c>
    </row>
    <row r="55" spans="2:14" ht="25.5" customHeight="1" x14ac:dyDescent="0.2">
      <c r="B55" s="140">
        <v>16</v>
      </c>
      <c r="C55" s="77" t="s">
        <v>190</v>
      </c>
      <c r="D55" s="156">
        <v>60051</v>
      </c>
      <c r="E55" s="14">
        <f>SUMIFS([1]S1!$F$5:$F$568,[1]S1!$E$5:$E$568,'[1]6.3'!$I55)+SUMIFS([1]S1!$F$5:$F$568,[1]S1!$E$5:$E$568,'[1]6.3'!$J55)+SUMIFS([1]S1!$F$5:$F$568,[1]S1!$E$5:$E$568,'[1]6.3'!$K55)+SUMIFS([1]S1!$F$5:$F$568,[1]S1!$E$5:$E$568,'[1]6.3'!$L55)</f>
        <v>3182.71</v>
      </c>
      <c r="F55" s="141" t="str">
        <f>'[1]3'!C72</f>
        <v>Kitos reguliuojamos veiklos nepaskirstomosios sąnaudos, kitos nereguliuojamos veiklos sąnaudos</v>
      </c>
      <c r="G55" s="22"/>
      <c r="I55" s="116" t="str">
        <f>[1]Pav.tvarkyklė!C94</f>
        <v>NEP25.Kitos nepaskirstomos sąnaudos</v>
      </c>
      <c r="J55" s="116"/>
      <c r="K55" s="116"/>
      <c r="L55" s="116"/>
      <c r="M55" s="14">
        <f>INDEX('[1]3'!$D$53:$D$72,MATCH('[1]6.3'!F55,'[1]3'!$C$53:$C$72,0))*1000-M54</f>
        <v>3182.71</v>
      </c>
      <c r="N55" s="14">
        <f t="shared" si="0"/>
        <v>0</v>
      </c>
    </row>
    <row r="56" spans="2:14" ht="25.5" customHeight="1" x14ac:dyDescent="0.2">
      <c r="B56" s="143"/>
      <c r="C56" s="83"/>
      <c r="D56" s="156">
        <v>60052</v>
      </c>
      <c r="E56" s="20"/>
      <c r="F56" s="144"/>
      <c r="G56" s="157"/>
      <c r="I56" s="158"/>
      <c r="J56" s="158"/>
      <c r="K56" s="158"/>
      <c r="L56" s="158"/>
      <c r="M56" s="20"/>
      <c r="N56" s="20"/>
    </row>
    <row r="57" spans="2:14" ht="25.5" customHeight="1" x14ac:dyDescent="0.2">
      <c r="B57" s="143"/>
      <c r="C57" s="83"/>
      <c r="D57" s="156">
        <v>60053</v>
      </c>
      <c r="E57" s="20"/>
      <c r="F57" s="144"/>
      <c r="G57" s="157"/>
      <c r="I57" s="158"/>
      <c r="J57" s="158"/>
      <c r="K57" s="158"/>
      <c r="L57" s="158"/>
      <c r="M57" s="20"/>
      <c r="N57" s="20"/>
    </row>
    <row r="58" spans="2:14" ht="25.5" customHeight="1" x14ac:dyDescent="0.2">
      <c r="B58" s="143"/>
      <c r="C58" s="83"/>
      <c r="D58" s="156">
        <v>60054</v>
      </c>
      <c r="E58" s="20"/>
      <c r="F58" s="144"/>
      <c r="G58" s="157"/>
      <c r="I58" s="158"/>
      <c r="J58" s="158"/>
      <c r="K58" s="158"/>
      <c r="L58" s="158"/>
      <c r="M58" s="20"/>
      <c r="N58" s="20"/>
    </row>
    <row r="59" spans="2:14" ht="25.5" customHeight="1" x14ac:dyDescent="0.2">
      <c r="B59" s="143"/>
      <c r="C59" s="83"/>
      <c r="D59" s="156">
        <v>6090</v>
      </c>
      <c r="E59" s="20"/>
      <c r="F59" s="144"/>
      <c r="G59" s="157"/>
      <c r="I59" s="158"/>
      <c r="J59" s="158"/>
      <c r="K59" s="158"/>
      <c r="L59" s="158"/>
      <c r="M59" s="20"/>
      <c r="N59" s="20"/>
    </row>
    <row r="60" spans="2:14" ht="25.5" customHeight="1" x14ac:dyDescent="0.2">
      <c r="B60" s="143"/>
      <c r="C60" s="83"/>
      <c r="D60" s="156">
        <v>6091</v>
      </c>
      <c r="E60" s="20"/>
      <c r="F60" s="144"/>
      <c r="G60" s="157"/>
      <c r="I60" s="158"/>
      <c r="J60" s="158"/>
      <c r="K60" s="158"/>
      <c r="L60" s="158"/>
      <c r="M60" s="20"/>
      <c r="N60" s="20"/>
    </row>
    <row r="61" spans="2:14" ht="25.5" customHeight="1" x14ac:dyDescent="0.2">
      <c r="B61" s="143"/>
      <c r="C61" s="83"/>
      <c r="D61" s="156">
        <v>6092</v>
      </c>
      <c r="E61" s="20"/>
      <c r="F61" s="144"/>
      <c r="G61" s="157"/>
      <c r="I61" s="158"/>
      <c r="J61" s="158"/>
      <c r="K61" s="158"/>
      <c r="L61" s="158"/>
      <c r="M61" s="20"/>
      <c r="N61" s="20"/>
    </row>
    <row r="62" spans="2:14" ht="25.5" customHeight="1" x14ac:dyDescent="0.2">
      <c r="B62" s="143"/>
      <c r="C62" s="83"/>
      <c r="D62" s="156">
        <v>6093</v>
      </c>
      <c r="E62" s="20"/>
      <c r="F62" s="144"/>
      <c r="G62" s="157"/>
      <c r="I62" s="158"/>
      <c r="J62" s="158"/>
      <c r="K62" s="158"/>
      <c r="L62" s="158"/>
      <c r="M62" s="20"/>
      <c r="N62" s="20"/>
    </row>
    <row r="63" spans="2:14" ht="25.5" customHeight="1" x14ac:dyDescent="0.2">
      <c r="B63" s="143"/>
      <c r="C63" s="83"/>
      <c r="D63" s="156">
        <v>6094</v>
      </c>
      <c r="E63" s="20"/>
      <c r="F63" s="144"/>
      <c r="G63" s="157"/>
      <c r="I63" s="158"/>
      <c r="J63" s="158"/>
      <c r="K63" s="158"/>
      <c r="L63" s="158"/>
      <c r="M63" s="20"/>
      <c r="N63" s="20"/>
    </row>
    <row r="64" spans="2:14" ht="25.5" customHeight="1" x14ac:dyDescent="0.2">
      <c r="B64" s="143"/>
      <c r="C64" s="83"/>
      <c r="D64" s="156">
        <v>61</v>
      </c>
      <c r="E64" s="20"/>
      <c r="F64" s="144"/>
      <c r="G64" s="157"/>
      <c r="I64" s="158"/>
      <c r="J64" s="158"/>
      <c r="K64" s="158"/>
      <c r="L64" s="158"/>
      <c r="M64" s="20"/>
      <c r="N64" s="20"/>
    </row>
    <row r="65" spans="2:14" ht="25.5" customHeight="1" x14ac:dyDescent="0.2">
      <c r="B65" s="143"/>
      <c r="C65" s="83"/>
      <c r="D65" s="156">
        <v>6200</v>
      </c>
      <c r="E65" s="20"/>
      <c r="F65" s="144"/>
      <c r="G65" s="157"/>
      <c r="I65" s="158"/>
      <c r="J65" s="158"/>
      <c r="K65" s="158"/>
      <c r="L65" s="158"/>
      <c r="M65" s="20"/>
      <c r="N65" s="20"/>
    </row>
    <row r="66" spans="2:14" ht="25.5" customHeight="1" x14ac:dyDescent="0.2">
      <c r="B66" s="143"/>
      <c r="C66" s="83"/>
      <c r="D66" s="156">
        <v>6209</v>
      </c>
      <c r="E66" s="20"/>
      <c r="F66" s="144"/>
      <c r="G66" s="157"/>
      <c r="I66" s="158"/>
      <c r="J66" s="158"/>
      <c r="K66" s="158"/>
      <c r="L66" s="158"/>
      <c r="M66" s="20"/>
      <c r="N66" s="20"/>
    </row>
    <row r="67" spans="2:14" ht="25.5" customHeight="1" x14ac:dyDescent="0.2">
      <c r="B67" s="143"/>
      <c r="C67" s="83"/>
      <c r="D67" s="156">
        <v>630812</v>
      </c>
      <c r="E67" s="20"/>
      <c r="F67" s="144"/>
      <c r="G67" s="157"/>
      <c r="I67" s="158"/>
      <c r="J67" s="158"/>
      <c r="K67" s="158"/>
      <c r="L67" s="158"/>
      <c r="M67" s="20"/>
      <c r="N67" s="20"/>
    </row>
    <row r="68" spans="2:14" ht="25.5" customHeight="1" x14ac:dyDescent="0.2">
      <c r="B68" s="143"/>
      <c r="C68" s="83"/>
      <c r="D68" s="156">
        <v>631211</v>
      </c>
      <c r="E68" s="20"/>
      <c r="F68" s="144"/>
      <c r="G68" s="157"/>
      <c r="I68" s="158"/>
      <c r="J68" s="158"/>
      <c r="K68" s="158"/>
      <c r="L68" s="158"/>
      <c r="M68" s="20"/>
      <c r="N68" s="20"/>
    </row>
    <row r="69" spans="2:14" ht="25.5" customHeight="1" x14ac:dyDescent="0.2">
      <c r="B69" s="143"/>
      <c r="C69" s="83"/>
      <c r="D69" s="156">
        <v>631212</v>
      </c>
      <c r="E69" s="20"/>
      <c r="F69" s="144"/>
      <c r="G69" s="157"/>
      <c r="I69" s="158"/>
      <c r="J69" s="158"/>
      <c r="K69" s="158"/>
      <c r="L69" s="158"/>
      <c r="M69" s="20"/>
      <c r="N69" s="20"/>
    </row>
    <row r="70" spans="2:14" ht="25.5" customHeight="1" x14ac:dyDescent="0.2">
      <c r="B70" s="143"/>
      <c r="C70" s="83"/>
      <c r="D70" s="156">
        <v>6313</v>
      </c>
      <c r="E70" s="20"/>
      <c r="F70" s="144"/>
      <c r="G70" s="157"/>
      <c r="I70" s="158"/>
      <c r="J70" s="158"/>
      <c r="K70" s="158"/>
      <c r="L70" s="158"/>
      <c r="M70" s="20"/>
      <c r="N70" s="20"/>
    </row>
    <row r="71" spans="2:14" ht="25.5" customHeight="1" x14ac:dyDescent="0.2">
      <c r="B71" s="143"/>
      <c r="C71" s="83"/>
      <c r="D71" s="156">
        <v>650</v>
      </c>
      <c r="E71" s="20"/>
      <c r="F71" s="144"/>
      <c r="G71" s="157"/>
      <c r="I71" s="158"/>
      <c r="J71" s="158"/>
      <c r="K71" s="158"/>
      <c r="L71" s="158"/>
      <c r="M71" s="20"/>
      <c r="N71" s="20"/>
    </row>
    <row r="72" spans="2:14" ht="25.5" customHeight="1" x14ac:dyDescent="0.2">
      <c r="B72" s="143"/>
      <c r="C72" s="83"/>
      <c r="D72" s="156">
        <v>6511</v>
      </c>
      <c r="E72" s="20"/>
      <c r="F72" s="144"/>
      <c r="G72" s="157"/>
      <c r="I72" s="158"/>
      <c r="J72" s="158"/>
      <c r="K72" s="158"/>
      <c r="L72" s="158"/>
      <c r="M72" s="20"/>
      <c r="N72" s="20"/>
    </row>
    <row r="73" spans="2:14" ht="25.5" customHeight="1" x14ac:dyDescent="0.2">
      <c r="B73" s="143"/>
      <c r="C73" s="83"/>
      <c r="D73" s="156">
        <v>6512</v>
      </c>
      <c r="E73" s="20"/>
      <c r="F73" s="144"/>
      <c r="G73" s="157"/>
      <c r="I73" s="158"/>
      <c r="J73" s="158"/>
      <c r="K73" s="158"/>
      <c r="L73" s="158"/>
      <c r="M73" s="20"/>
      <c r="N73" s="20"/>
    </row>
    <row r="74" spans="2:14" ht="25.5" customHeight="1" x14ac:dyDescent="0.2">
      <c r="B74" s="143"/>
      <c r="C74" s="83"/>
      <c r="D74" s="156">
        <v>652</v>
      </c>
      <c r="E74" s="20"/>
      <c r="F74" s="144"/>
      <c r="G74" s="157"/>
      <c r="I74" s="158"/>
      <c r="J74" s="158"/>
      <c r="K74" s="158"/>
      <c r="L74" s="158"/>
      <c r="M74" s="20"/>
      <c r="N74" s="20"/>
    </row>
    <row r="75" spans="2:14" ht="25.5" customHeight="1" x14ac:dyDescent="0.2">
      <c r="B75" s="143"/>
      <c r="C75" s="83"/>
      <c r="D75" s="156">
        <v>653</v>
      </c>
      <c r="E75" s="20"/>
      <c r="F75" s="144"/>
      <c r="G75" s="157"/>
      <c r="I75" s="158"/>
      <c r="J75" s="158"/>
      <c r="K75" s="158"/>
      <c r="L75" s="158"/>
      <c r="M75" s="20"/>
      <c r="N75" s="20"/>
    </row>
    <row r="76" spans="2:14" ht="25.5" customHeight="1" x14ac:dyDescent="0.2">
      <c r="B76" s="143"/>
      <c r="C76" s="83"/>
      <c r="D76" s="156">
        <v>654</v>
      </c>
      <c r="E76" s="20"/>
      <c r="F76" s="144"/>
      <c r="G76" s="157"/>
      <c r="I76" s="158"/>
      <c r="J76" s="158"/>
      <c r="K76" s="158"/>
      <c r="L76" s="158"/>
      <c r="M76" s="20"/>
      <c r="N76" s="20"/>
    </row>
    <row r="77" spans="2:14" ht="25.5" customHeight="1" x14ac:dyDescent="0.2">
      <c r="B77" s="143"/>
      <c r="C77" s="83"/>
      <c r="D77" s="156">
        <v>656</v>
      </c>
      <c r="E77" s="20"/>
      <c r="F77" s="144"/>
      <c r="G77" s="157"/>
      <c r="I77" s="158"/>
      <c r="J77" s="158"/>
      <c r="K77" s="158"/>
      <c r="L77" s="158"/>
      <c r="M77" s="20"/>
      <c r="N77" s="20"/>
    </row>
    <row r="78" spans="2:14" ht="25.5" customHeight="1" x14ac:dyDescent="0.2">
      <c r="B78" s="143"/>
      <c r="C78" s="83"/>
      <c r="D78" s="156">
        <v>67010</v>
      </c>
      <c r="E78" s="20"/>
      <c r="F78" s="144"/>
      <c r="G78" s="157"/>
      <c r="I78" s="158"/>
      <c r="J78" s="158"/>
      <c r="K78" s="158"/>
      <c r="L78" s="158"/>
      <c r="M78" s="20"/>
      <c r="N78" s="20"/>
    </row>
    <row r="79" spans="2:14" ht="25.5" customHeight="1" x14ac:dyDescent="0.2">
      <c r="B79" s="143"/>
      <c r="C79" s="83"/>
      <c r="D79" s="156">
        <v>67018</v>
      </c>
      <c r="E79" s="20"/>
      <c r="F79" s="144"/>
      <c r="G79" s="157"/>
      <c r="I79" s="158"/>
      <c r="J79" s="158"/>
      <c r="K79" s="158"/>
      <c r="L79" s="158"/>
      <c r="M79" s="20"/>
      <c r="N79" s="20"/>
    </row>
    <row r="80" spans="2:14" ht="25.5" customHeight="1" x14ac:dyDescent="0.2">
      <c r="B80" s="143"/>
      <c r="C80" s="83"/>
      <c r="D80" s="156">
        <v>67020</v>
      </c>
      <c r="E80" s="20"/>
      <c r="F80" s="144"/>
      <c r="G80" s="157"/>
      <c r="I80" s="158"/>
      <c r="J80" s="158"/>
      <c r="K80" s="158"/>
      <c r="L80" s="158"/>
      <c r="M80" s="20"/>
      <c r="N80" s="20"/>
    </row>
    <row r="81" spans="1:14" ht="25.5" customHeight="1" x14ac:dyDescent="0.2">
      <c r="B81" s="143"/>
      <c r="C81" s="83"/>
      <c r="D81" s="156">
        <v>67021</v>
      </c>
      <c r="E81" s="20"/>
      <c r="F81" s="144"/>
      <c r="G81" s="157"/>
      <c r="I81" s="158"/>
      <c r="J81" s="158"/>
      <c r="K81" s="158"/>
      <c r="L81" s="158"/>
      <c r="M81" s="20"/>
      <c r="N81" s="20"/>
    </row>
    <row r="82" spans="1:14" x14ac:dyDescent="0.2">
      <c r="B82" s="67"/>
      <c r="C82" s="159" t="s">
        <v>39</v>
      </c>
      <c r="D82" s="160" t="s">
        <v>36</v>
      </c>
      <c r="E82" s="161">
        <f>+SUM(E7:E55)</f>
        <v>22467.066629807076</v>
      </c>
      <c r="F82" s="162"/>
      <c r="G82" s="160" t="s">
        <v>36</v>
      </c>
      <c r="M82" s="161">
        <f t="shared" ref="M82:N82" si="1">+SUM(M7:M55)</f>
        <v>22467.066629807079</v>
      </c>
      <c r="N82" s="161">
        <f t="shared" si="1"/>
        <v>0</v>
      </c>
    </row>
    <row r="84" spans="1:14" x14ac:dyDescent="0.2">
      <c r="D84" s="120" t="s">
        <v>41</v>
      </c>
      <c r="E84" s="28">
        <f>SUMIFS([1]S1!$F$5:$F$568,[1]S1!$D$5:$D$568,'[1]6.2'!$C$189)</f>
        <v>17825.09</v>
      </c>
    </row>
    <row r="85" spans="1:14" x14ac:dyDescent="0.2">
      <c r="D85" s="42" t="s">
        <v>191</v>
      </c>
      <c r="E85" s="28">
        <f>-SUM([1]Kontrole!E12:F12)</f>
        <v>4641.9766298070754</v>
      </c>
    </row>
    <row r="86" spans="1:14" x14ac:dyDescent="0.2">
      <c r="D86" s="44" t="s">
        <v>43</v>
      </c>
      <c r="E86" s="45">
        <f>E82-E85-E84</f>
        <v>0</v>
      </c>
    </row>
    <row r="87" spans="1:14" x14ac:dyDescent="0.2">
      <c r="D87" s="44"/>
      <c r="E87" s="163"/>
    </row>
    <row r="88" spans="1:14" s="52" customFormat="1" x14ac:dyDescent="0.2">
      <c r="A88" s="47"/>
      <c r="B88" s="126" t="s">
        <v>44</v>
      </c>
      <c r="C88" s="49" t="s">
        <v>45</v>
      </c>
      <c r="D88" s="128"/>
      <c r="E88" s="128"/>
      <c r="F88" s="128"/>
      <c r="G88" s="129"/>
      <c r="H88" s="47"/>
      <c r="I88" s="164"/>
      <c r="J88" s="165"/>
      <c r="K88" s="165"/>
      <c r="L88" s="165"/>
    </row>
    <row r="89" spans="1:14" s="52" customFormat="1" x14ac:dyDescent="0.2">
      <c r="A89" s="47"/>
      <c r="B89" s="53" t="s">
        <v>26</v>
      </c>
      <c r="C89" s="1" t="s">
        <v>46</v>
      </c>
      <c r="D89" s="47"/>
      <c r="E89" s="47"/>
      <c r="F89" s="47"/>
      <c r="G89" s="55"/>
      <c r="H89" s="47"/>
      <c r="I89" s="164"/>
      <c r="J89" s="165"/>
      <c r="K89" s="165"/>
      <c r="L89" s="165"/>
    </row>
    <row r="90" spans="1:14" s="52" customFormat="1" x14ac:dyDescent="0.2">
      <c r="A90" s="47"/>
      <c r="B90" s="53" t="s">
        <v>27</v>
      </c>
      <c r="C90" s="1" t="s">
        <v>192</v>
      </c>
      <c r="D90" s="47"/>
      <c r="E90" s="47"/>
      <c r="F90" s="47"/>
      <c r="G90" s="55"/>
      <c r="H90" s="47"/>
      <c r="I90" s="164"/>
      <c r="J90" s="165"/>
      <c r="K90" s="165"/>
      <c r="L90" s="165"/>
    </row>
    <row r="91" spans="1:14" s="52" customFormat="1" x14ac:dyDescent="0.2">
      <c r="A91" s="47"/>
      <c r="B91" s="53" t="s">
        <v>28</v>
      </c>
      <c r="C91" s="1" t="s">
        <v>193</v>
      </c>
      <c r="D91" s="47"/>
      <c r="E91" s="47"/>
      <c r="F91" s="47"/>
      <c r="G91" s="55"/>
      <c r="H91" s="47"/>
      <c r="I91" s="164"/>
      <c r="J91" s="165"/>
      <c r="K91" s="165"/>
      <c r="L91" s="165"/>
    </row>
    <row r="92" spans="1:14" s="52" customFormat="1" x14ac:dyDescent="0.2">
      <c r="A92" s="47"/>
      <c r="B92" s="53" t="s">
        <v>29</v>
      </c>
      <c r="C92" s="1" t="s">
        <v>194</v>
      </c>
      <c r="D92" s="47"/>
      <c r="E92" s="47"/>
      <c r="F92" s="47"/>
      <c r="G92" s="55"/>
      <c r="H92" s="47"/>
      <c r="I92" s="164"/>
      <c r="J92" s="165"/>
      <c r="K92" s="165"/>
      <c r="L92" s="165"/>
    </row>
    <row r="93" spans="1:14" s="52" customFormat="1" x14ac:dyDescent="0.2">
      <c r="A93" s="47"/>
      <c r="B93" s="53" t="s">
        <v>30</v>
      </c>
      <c r="C93" s="1" t="s">
        <v>195</v>
      </c>
      <c r="D93" s="47"/>
      <c r="E93" s="47"/>
      <c r="F93" s="47"/>
      <c r="G93" s="55"/>
      <c r="H93" s="47"/>
      <c r="I93" s="164"/>
      <c r="J93" s="165"/>
      <c r="K93" s="165"/>
      <c r="L93" s="165"/>
    </row>
    <row r="94" spans="1:14" s="52" customFormat="1" x14ac:dyDescent="0.2">
      <c r="A94" s="47"/>
      <c r="B94" s="57" t="s">
        <v>31</v>
      </c>
      <c r="C94" s="58" t="s">
        <v>196</v>
      </c>
      <c r="D94" s="131"/>
      <c r="E94" s="131"/>
      <c r="F94" s="131"/>
      <c r="G94" s="132"/>
      <c r="H94" s="47"/>
      <c r="I94" s="164"/>
      <c r="J94" s="165"/>
      <c r="K94" s="165"/>
      <c r="L94" s="165"/>
    </row>
  </sheetData>
  <mergeCells count="39">
    <mergeCell ref="B55:B81"/>
    <mergeCell ref="C55:C81"/>
    <mergeCell ref="E55:E81"/>
    <mergeCell ref="F55:F81"/>
    <mergeCell ref="M55:M81"/>
    <mergeCell ref="N55:N81"/>
    <mergeCell ref="B40:B51"/>
    <mergeCell ref="C40:C51"/>
    <mergeCell ref="E40:E51"/>
    <mergeCell ref="F40:F51"/>
    <mergeCell ref="M40:M51"/>
    <mergeCell ref="N40:N51"/>
    <mergeCell ref="F33:F35"/>
    <mergeCell ref="M33:M35"/>
    <mergeCell ref="N33:N35"/>
    <mergeCell ref="B36:B39"/>
    <mergeCell ref="C36:C39"/>
    <mergeCell ref="E36:E39"/>
    <mergeCell ref="F36:F39"/>
    <mergeCell ref="M36:M39"/>
    <mergeCell ref="N36:N39"/>
    <mergeCell ref="M7:M9"/>
    <mergeCell ref="N7:N9"/>
    <mergeCell ref="B13:B28"/>
    <mergeCell ref="C13:C28"/>
    <mergeCell ref="E13:E28"/>
    <mergeCell ref="F13:F28"/>
    <mergeCell ref="M13:M28"/>
    <mergeCell ref="N13:N28"/>
    <mergeCell ref="B1:G1"/>
    <mergeCell ref="I5:L5"/>
    <mergeCell ref="B7:B9"/>
    <mergeCell ref="C7:C9"/>
    <mergeCell ref="E7:E9"/>
    <mergeCell ref="F7:F9"/>
    <mergeCell ref="G7:G55"/>
    <mergeCell ref="B33:B35"/>
    <mergeCell ref="C33:C35"/>
    <mergeCell ref="E33:E3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06"/>
  <sheetViews>
    <sheetView workbookViewId="0">
      <selection sqref="A1:XFD1048576"/>
    </sheetView>
  </sheetViews>
  <sheetFormatPr defaultColWidth="9.140625" defaultRowHeight="12.75" outlineLevelCol="1" x14ac:dyDescent="0.2"/>
  <cols>
    <col min="1" max="1" width="3.5703125" style="1" customWidth="1"/>
    <col min="2" max="2" width="15.5703125" style="61" customWidth="1"/>
    <col min="3" max="3" width="30.42578125" style="61" customWidth="1"/>
    <col min="4" max="4" width="31.85546875" style="1" customWidth="1"/>
    <col min="5" max="5" width="18" style="1" customWidth="1"/>
    <col min="6" max="6" width="12.28515625" style="1" customWidth="1"/>
    <col min="7" max="7" width="13" style="1" bestFit="1" customWidth="1"/>
    <col min="8" max="8" width="12.28515625" style="1" bestFit="1" customWidth="1"/>
    <col min="9" max="9" width="9.140625" style="1"/>
    <col min="10" max="10" width="9.42578125" style="1" bestFit="1" customWidth="1"/>
    <col min="11" max="11" width="9.140625" style="1" hidden="1" customWidth="1" outlineLevel="1"/>
    <col min="12" max="12" width="11.5703125" style="1" hidden="1" customWidth="1" outlineLevel="1"/>
    <col min="13" max="13" width="9.140625" style="1" hidden="1" customWidth="1" outlineLevel="1"/>
    <col min="14" max="14" width="10.7109375" style="1" hidden="1" customWidth="1" outlineLevel="1"/>
    <col min="15" max="20" width="9.140625" style="1" hidden="1" customWidth="1" outlineLevel="1"/>
    <col min="21" max="21" width="4.5703125" style="1" customWidth="1" outlineLevel="1"/>
    <col min="22" max="22" width="13.5703125" style="1" customWidth="1"/>
    <col min="23" max="23" width="17.85546875" style="1" customWidth="1"/>
    <col min="24" max="24" width="3.5703125" style="1" customWidth="1"/>
    <col min="25" max="25" width="9.140625" style="1"/>
    <col min="26" max="26" width="42.7109375" style="1" customWidth="1"/>
    <col min="27" max="27" width="9.140625" style="1"/>
    <col min="28" max="28" width="9.140625" style="1" hidden="1" customWidth="1"/>
    <col min="29" max="29" width="11.28515625" style="1" bestFit="1" customWidth="1"/>
    <col min="30" max="30" width="11.85546875" style="1" bestFit="1" customWidth="1"/>
    <col min="31" max="16384" width="9.140625" style="1"/>
  </cols>
  <sheetData>
    <row r="1" spans="2:30" ht="12.75" customHeight="1" x14ac:dyDescent="0.2">
      <c r="Z1" s="166" t="s">
        <v>197</v>
      </c>
    </row>
    <row r="2" spans="2:30" ht="15" customHeight="1" x14ac:dyDescent="0.2">
      <c r="B2" s="167" t="s">
        <v>1</v>
      </c>
      <c r="C2" s="167"/>
      <c r="D2" s="167"/>
    </row>
    <row r="3" spans="2:30" ht="12.75" customHeight="1" x14ac:dyDescent="0.2">
      <c r="B3" s="168" t="s">
        <v>198</v>
      </c>
      <c r="C3" s="168"/>
      <c r="D3" s="168"/>
    </row>
    <row r="5" spans="2:30" ht="25.5" customHeight="1" x14ac:dyDescent="0.2">
      <c r="B5" s="5" t="s">
        <v>199</v>
      </c>
      <c r="C5" s="136" t="s">
        <v>200</v>
      </c>
      <c r="D5" s="138"/>
      <c r="E5" s="5" t="s">
        <v>201</v>
      </c>
      <c r="F5" s="6" t="s">
        <v>202</v>
      </c>
      <c r="G5" s="6" t="s">
        <v>8</v>
      </c>
      <c r="H5" s="6" t="s">
        <v>9</v>
      </c>
      <c r="I5" s="6" t="s">
        <v>10</v>
      </c>
      <c r="J5" s="6" t="s">
        <v>11</v>
      </c>
      <c r="K5" s="6" t="s">
        <v>12</v>
      </c>
      <c r="L5" s="6" t="s">
        <v>13</v>
      </c>
      <c r="M5" s="6" t="s">
        <v>14</v>
      </c>
      <c r="N5" s="6" t="s">
        <v>15</v>
      </c>
      <c r="O5" s="6" t="s">
        <v>16</v>
      </c>
      <c r="P5" s="6" t="s">
        <v>17</v>
      </c>
      <c r="Q5" s="6" t="s">
        <v>18</v>
      </c>
      <c r="R5" s="6" t="s">
        <v>19</v>
      </c>
      <c r="S5" s="6" t="s">
        <v>20</v>
      </c>
      <c r="T5" s="6" t="s">
        <v>21</v>
      </c>
      <c r="U5" s="6" t="s">
        <v>22</v>
      </c>
      <c r="V5" s="6" t="s">
        <v>23</v>
      </c>
      <c r="W5" s="6" t="s">
        <v>24</v>
      </c>
      <c r="Y5" s="6" t="s">
        <v>67</v>
      </c>
      <c r="Z5" s="6" t="s">
        <v>68</v>
      </c>
      <c r="AC5" s="5" t="s">
        <v>203</v>
      </c>
      <c r="AD5" s="6" t="s">
        <v>70</v>
      </c>
    </row>
    <row r="6" spans="2:30" x14ac:dyDescent="0.2">
      <c r="B6" s="169" t="s">
        <v>26</v>
      </c>
      <c r="C6" s="170" t="s">
        <v>27</v>
      </c>
      <c r="D6" s="171"/>
      <c r="E6" s="172" t="s">
        <v>28</v>
      </c>
      <c r="F6" s="173" t="s">
        <v>29</v>
      </c>
      <c r="G6" s="174" t="s">
        <v>30</v>
      </c>
      <c r="H6" s="175"/>
      <c r="I6" s="175"/>
      <c r="J6" s="175"/>
      <c r="K6" s="175"/>
      <c r="L6" s="175"/>
      <c r="M6" s="175"/>
      <c r="N6" s="175"/>
      <c r="O6" s="175"/>
      <c r="P6" s="175"/>
      <c r="Q6" s="175"/>
      <c r="R6" s="175"/>
      <c r="S6" s="175"/>
      <c r="T6" s="175"/>
      <c r="U6" s="175"/>
      <c r="V6" s="173" t="s">
        <v>31</v>
      </c>
      <c r="W6" s="6" t="s">
        <v>32</v>
      </c>
      <c r="Y6" s="6" t="s">
        <v>33</v>
      </c>
      <c r="Z6" s="6" t="s">
        <v>34</v>
      </c>
      <c r="AC6" s="6" t="s">
        <v>35</v>
      </c>
      <c r="AD6" s="6" t="s">
        <v>71</v>
      </c>
    </row>
    <row r="7" spans="2:30" ht="12.75" customHeight="1" x14ac:dyDescent="0.2">
      <c r="B7" s="176" t="s">
        <v>204</v>
      </c>
      <c r="C7" s="177" t="s">
        <v>205</v>
      </c>
      <c r="D7" s="177" t="s">
        <v>206</v>
      </c>
      <c r="E7" s="178">
        <v>620101</v>
      </c>
      <c r="F7" s="121">
        <f>+SUMIFS([1]DK!$I$105:$I$240,[1]DK!$A$105:$A$240,'[1]6.4'!$E7)</f>
        <v>767.7</v>
      </c>
      <c r="G7" s="179">
        <f>-SUMPRODUCT(([1]S1!$G$4:$R$4=$AB7)*([1]S1!$E$5:$E$568=[1]Pav.tvarkyklė!$C$18),[1]S1!$G$5:$R$568)</f>
        <v>-767.7</v>
      </c>
      <c r="H7" s="179">
        <f>[1]S2!U7</f>
        <v>624.06787194337198</v>
      </c>
      <c r="I7" s="179">
        <f>SUMPRODUCT(([1]S1!$G$4:$R$4=$AB7)*([1]S1!$A$336:$A$568=I$5)*([1]S1!$D$336:$D$568='[1]3'!$C$40),[1]S1!$G$336:$R$568)</f>
        <v>0</v>
      </c>
      <c r="J7" s="179">
        <f>SUMPRODUCT(([1]S1!$G$4:$R$4=$AB7)*([1]S1!$A$336:$A$568=J$5)*([1]S1!$D$336:$D$568='[1]3'!$C$40),[1]S1!$G$336:$R$568)</f>
        <v>0</v>
      </c>
      <c r="K7" s="179">
        <f>SUMPRODUCT(([1]S1!$G$4:$R$4=$AB7)*([1]S1!$A$336:$A$568=K$5)*([1]S1!$D$336:$D$568='[1]3'!$C$40),[1]S1!$G$336:$R$568)</f>
        <v>0</v>
      </c>
      <c r="L7" s="179">
        <f>SUMPRODUCT(([1]S1!$G$4:$R$4=$AB7)*([1]S1!$A$336:$A$568=L$5)*([1]S1!$D$336:$D$568='[1]3'!$C$40),[1]S1!$G$336:$R$568)</f>
        <v>0</v>
      </c>
      <c r="M7" s="179">
        <f>SUMPRODUCT(([1]S1!$G$4:$R$4=$AB7)*([1]S1!$A$336:$A$568=M$5)*([1]S1!$D$336:$D$568='[1]3'!$C$40),[1]S1!$G$336:$R$568)</f>
        <v>0</v>
      </c>
      <c r="N7" s="179">
        <f>SUMPRODUCT(([1]S1!$G$4:$R$4=$AB7)*([1]S1!$A$336:$A$568=N$5)*([1]S1!$D$336:$D$568='[1]3'!$C$40),[1]S1!$G$336:$R$568)</f>
        <v>0</v>
      </c>
      <c r="O7" s="179">
        <f>SUMPRODUCT(([1]S1!$G$4:$R$4=$AB7)*([1]S1!$A$336:$A$568=O$5)*([1]S1!$D$336:$D$568='[1]3'!$C$40),[1]S1!$G$336:$R$568)</f>
        <v>0</v>
      </c>
      <c r="P7" s="179">
        <f>SUMPRODUCT(([1]S1!$G$4:$R$4=$AB7)*([1]S1!$A$336:$A$568=P$5)*([1]S1!$D$336:$D$568='[1]3'!$C$40),[1]S1!$G$336:$R$568)</f>
        <v>0</v>
      </c>
      <c r="Q7" s="179">
        <f>SUMPRODUCT(([1]S1!$G$4:$R$4=$AB7)*([1]S1!$A$336:$A$568=Q$5)*([1]S1!$D$336:$D$568='[1]3'!$C$40),[1]S1!$G$336:$R$568)</f>
        <v>0</v>
      </c>
      <c r="R7" s="179">
        <f>SUMPRODUCT(([1]S1!$G$4:$R$4=$AB7)*([1]S1!$A$336:$A$568=R$5)*([1]S1!$D$336:$D$568='[1]3'!$C$40),[1]S1!$G$336:$R$568)</f>
        <v>0</v>
      </c>
      <c r="S7" s="179">
        <f>SUMPRODUCT(([1]S1!$G$4:$R$4=$AB7)*([1]S1!$A$336:$A$568=S$5)*([1]S1!$D$336:$D$568='[1]3'!$C$40),[1]S1!$G$336:$R$568)</f>
        <v>0</v>
      </c>
      <c r="T7" s="179">
        <f>SUMPRODUCT(([1]S1!$G$4:$R$4=$AB7)*([1]S1!$A$336:$A$568=T$5)*([1]S1!$D$336:$D$568='[1]3'!$C$40),[1]S1!$G$336:$R$568)</f>
        <v>0</v>
      </c>
      <c r="U7" s="179">
        <f>SUMPRODUCT(([1]S1!$G$4:$R$4=$AB7)*([1]S1!$A$336:$A$568=U$5)*([1]S1!$D$336:$D$568='[1]3'!$C$40),[1]S1!$G$336:$R$568)</f>
        <v>0</v>
      </c>
      <c r="V7" s="180">
        <f>SUM(F7:U22)</f>
        <v>49134.837871943368</v>
      </c>
      <c r="W7" s="181" t="s">
        <v>207</v>
      </c>
      <c r="Y7" s="17" t="s">
        <v>8</v>
      </c>
      <c r="Z7" s="75" t="str">
        <f>[1]Kontrole!B23</f>
        <v>INMT buhalterinio nusidėvėjimo eliminavimas</v>
      </c>
      <c r="AB7" s="1" t="str">
        <f>[1]Pav.tvarkyklė!B4</f>
        <v>I.Apskaitos veikla</v>
      </c>
      <c r="AC7" s="179">
        <f>'[1]4'!E27*1000</f>
        <v>49134.82787194338</v>
      </c>
      <c r="AD7" s="179">
        <f>V7-AC7</f>
        <v>9.9999999874853529E-3</v>
      </c>
    </row>
    <row r="8" spans="2:30" ht="12.75" customHeight="1" x14ac:dyDescent="0.2">
      <c r="B8" s="182"/>
      <c r="C8" s="183"/>
      <c r="D8" s="183"/>
      <c r="E8" s="178">
        <v>620102</v>
      </c>
      <c r="F8" s="121">
        <f>+SUMIFS([1]DK!$I$105:$I$240,[1]DK!$A$105:$A$240,'[1]6.4'!$E8)</f>
        <v>0</v>
      </c>
      <c r="G8" s="184"/>
      <c r="H8" s="184"/>
      <c r="I8" s="184"/>
      <c r="J8" s="184"/>
      <c r="K8" s="184"/>
      <c r="L8" s="184"/>
      <c r="M8" s="184"/>
      <c r="N8" s="184"/>
      <c r="O8" s="184"/>
      <c r="P8" s="184"/>
      <c r="Q8" s="184"/>
      <c r="R8" s="184"/>
      <c r="S8" s="184"/>
      <c r="T8" s="184"/>
      <c r="U8" s="184"/>
      <c r="V8" s="185"/>
      <c r="W8" s="118"/>
      <c r="Y8" s="17" t="s">
        <v>9</v>
      </c>
      <c r="Z8" s="75" t="str">
        <f>[1]Kontrole!B24</f>
        <v>INMT perskaičiuoto nusidėvėjimo sąnaudų įkėlimas</v>
      </c>
      <c r="AC8" s="184"/>
      <c r="AD8" s="184"/>
    </row>
    <row r="9" spans="2:30" ht="12.75" customHeight="1" x14ac:dyDescent="0.2">
      <c r="B9" s="182"/>
      <c r="C9" s="183"/>
      <c r="D9" s="183"/>
      <c r="E9" s="178">
        <v>620103</v>
      </c>
      <c r="F9" s="121">
        <f>+SUMIFS([1]DK!$I$105:$I$240,[1]DK!$A$105:$A$240,'[1]6.4'!$E9)</f>
        <v>0</v>
      </c>
      <c r="G9" s="184"/>
      <c r="H9" s="184"/>
      <c r="I9" s="184"/>
      <c r="J9" s="184"/>
      <c r="K9" s="184"/>
      <c r="L9" s="184"/>
      <c r="M9" s="184"/>
      <c r="N9" s="184"/>
      <c r="O9" s="184"/>
      <c r="P9" s="184"/>
      <c r="Q9" s="184"/>
      <c r="R9" s="184"/>
      <c r="S9" s="184"/>
      <c r="T9" s="184"/>
      <c r="U9" s="184"/>
      <c r="V9" s="185"/>
      <c r="W9" s="118"/>
      <c r="Y9" s="17" t="s">
        <v>10</v>
      </c>
      <c r="Z9" s="75" t="str">
        <f>[1]Kontrole!B25</f>
        <v>Perskirstytos elektros energijos sąnaudos pagal kWh dėl Aprašo nuostatų pasikeitimo</v>
      </c>
      <c r="AC9" s="184"/>
      <c r="AD9" s="184"/>
    </row>
    <row r="10" spans="2:30" ht="12.75" customHeight="1" x14ac:dyDescent="0.2">
      <c r="B10" s="182"/>
      <c r="C10" s="183"/>
      <c r="D10" s="183"/>
      <c r="E10" s="178">
        <v>620111</v>
      </c>
      <c r="F10" s="121">
        <f>+SUMIFS([1]DK!$I$105:$I$240,[1]DK!$A$105:$A$240,'[1]6.4'!$E10)</f>
        <v>0</v>
      </c>
      <c r="G10" s="184"/>
      <c r="H10" s="184"/>
      <c r="I10" s="184"/>
      <c r="J10" s="184"/>
      <c r="K10" s="184"/>
      <c r="L10" s="184"/>
      <c r="M10" s="184"/>
      <c r="N10" s="184"/>
      <c r="O10" s="184"/>
      <c r="P10" s="184"/>
      <c r="Q10" s="184"/>
      <c r="R10" s="184"/>
      <c r="S10" s="184"/>
      <c r="T10" s="184"/>
      <c r="U10" s="184"/>
      <c r="V10" s="185"/>
      <c r="W10" s="118"/>
      <c r="Y10" s="17" t="s">
        <v>11</v>
      </c>
      <c r="Z10" s="75" t="str">
        <f>[1]Kontrole!B26</f>
        <v>Perskirstytos VERT mokesčių sąnaudos pagal praėjusio ataskaitinio laikotarpio pajamas, nuo kurių jis buvo apskaičiuotas</v>
      </c>
      <c r="AC10" s="184"/>
      <c r="AD10" s="184"/>
    </row>
    <row r="11" spans="2:30" ht="12.75" customHeight="1" x14ac:dyDescent="0.2">
      <c r="B11" s="182"/>
      <c r="C11" s="183"/>
      <c r="D11" s="183"/>
      <c r="E11" s="178">
        <v>620112</v>
      </c>
      <c r="F11" s="121">
        <f>+SUMIFS([1]DK!$I$105:$I$240,[1]DK!$A$105:$A$240,'[1]6.4'!$E11)</f>
        <v>0</v>
      </c>
      <c r="G11" s="184"/>
      <c r="H11" s="184"/>
      <c r="I11" s="184"/>
      <c r="J11" s="184"/>
      <c r="K11" s="184"/>
      <c r="L11" s="184"/>
      <c r="M11" s="184"/>
      <c r="N11" s="184"/>
      <c r="O11" s="184"/>
      <c r="P11" s="184"/>
      <c r="Q11" s="184"/>
      <c r="R11" s="184"/>
      <c r="S11" s="184"/>
      <c r="T11" s="184"/>
      <c r="U11" s="184"/>
      <c r="V11" s="185"/>
      <c r="W11" s="118"/>
      <c r="Y11" s="17" t="s">
        <v>12</v>
      </c>
      <c r="Z11" s="75">
        <f>[1]Kontrole!B27</f>
        <v>0</v>
      </c>
      <c r="AC11" s="184"/>
      <c r="AD11" s="184"/>
    </row>
    <row r="12" spans="2:30" ht="12.75" customHeight="1" x14ac:dyDescent="0.2">
      <c r="B12" s="182"/>
      <c r="C12" s="183"/>
      <c r="D12" s="183"/>
      <c r="E12" s="178">
        <v>620113</v>
      </c>
      <c r="F12" s="121">
        <f>+SUMIFS([1]DK!$I$105:$I$240,[1]DK!$A$105:$A$240,'[1]6.4'!$E12)</f>
        <v>0</v>
      </c>
      <c r="G12" s="184"/>
      <c r="H12" s="184"/>
      <c r="I12" s="184"/>
      <c r="J12" s="184"/>
      <c r="K12" s="184"/>
      <c r="L12" s="184"/>
      <c r="M12" s="184"/>
      <c r="N12" s="184"/>
      <c r="O12" s="184"/>
      <c r="P12" s="184"/>
      <c r="Q12" s="184"/>
      <c r="R12" s="184"/>
      <c r="S12" s="184"/>
      <c r="T12" s="184"/>
      <c r="U12" s="184"/>
      <c r="V12" s="185"/>
      <c r="W12" s="118"/>
      <c r="Y12" s="17" t="s">
        <v>13</v>
      </c>
      <c r="Z12" s="75">
        <f>[1]Kontrole!B28</f>
        <v>0</v>
      </c>
      <c r="AC12" s="184"/>
      <c r="AD12" s="184"/>
    </row>
    <row r="13" spans="2:30" ht="12.75" customHeight="1" x14ac:dyDescent="0.2">
      <c r="B13" s="182"/>
      <c r="C13" s="183"/>
      <c r="D13" s="183"/>
      <c r="E13" s="178">
        <v>6202</v>
      </c>
      <c r="F13" s="121">
        <f>+SUMIFS([1]DK!$I$105:$I$240,[1]DK!$A$105:$A$240,'[1]6.4'!$E13)</f>
        <v>16081.34</v>
      </c>
      <c r="G13" s="184"/>
      <c r="H13" s="184"/>
      <c r="I13" s="184"/>
      <c r="J13" s="184"/>
      <c r="K13" s="184"/>
      <c r="L13" s="184"/>
      <c r="M13" s="184"/>
      <c r="N13" s="184"/>
      <c r="O13" s="184"/>
      <c r="P13" s="184"/>
      <c r="Q13" s="184"/>
      <c r="R13" s="184"/>
      <c r="S13" s="184"/>
      <c r="T13" s="184"/>
      <c r="U13" s="184"/>
      <c r="V13" s="185"/>
      <c r="W13" s="118"/>
      <c r="Y13" s="17" t="s">
        <v>14</v>
      </c>
      <c r="Z13" s="75">
        <f>[1]Kontrole!B29</f>
        <v>0</v>
      </c>
      <c r="AC13" s="184"/>
      <c r="AD13" s="184"/>
    </row>
    <row r="14" spans="2:30" ht="12.75" customHeight="1" x14ac:dyDescent="0.2">
      <c r="B14" s="182"/>
      <c r="C14" s="183"/>
      <c r="D14" s="183"/>
      <c r="E14" s="178">
        <v>620301</v>
      </c>
      <c r="F14" s="121">
        <f>+SUMIFS([1]DK!$I$105:$I$240,[1]DK!$A$105:$A$240,'[1]6.4'!$E14)</f>
        <v>23009.75</v>
      </c>
      <c r="G14" s="184"/>
      <c r="H14" s="184"/>
      <c r="I14" s="184"/>
      <c r="J14" s="184"/>
      <c r="K14" s="184"/>
      <c r="L14" s="184"/>
      <c r="M14" s="184"/>
      <c r="N14" s="184"/>
      <c r="O14" s="184"/>
      <c r="P14" s="184"/>
      <c r="Q14" s="184"/>
      <c r="R14" s="184"/>
      <c r="S14" s="184"/>
      <c r="T14" s="184"/>
      <c r="U14" s="184"/>
      <c r="V14" s="185"/>
      <c r="W14" s="118"/>
      <c r="Y14" s="17" t="s">
        <v>15</v>
      </c>
      <c r="Z14" s="75">
        <f>[1]Kontrole!B30</f>
        <v>0</v>
      </c>
      <c r="AC14" s="184"/>
      <c r="AD14" s="184"/>
    </row>
    <row r="15" spans="2:30" ht="12.75" customHeight="1" x14ac:dyDescent="0.2">
      <c r="B15" s="182"/>
      <c r="C15" s="183"/>
      <c r="D15" s="183"/>
      <c r="E15" s="178">
        <v>620311</v>
      </c>
      <c r="F15" s="121">
        <f>+SUMIFS([1]DK!$I$105:$I$240,[1]DK!$A$105:$A$240,'[1]6.4'!$E15)</f>
        <v>400.81</v>
      </c>
      <c r="G15" s="184"/>
      <c r="H15" s="184"/>
      <c r="I15" s="184"/>
      <c r="J15" s="184"/>
      <c r="K15" s="184"/>
      <c r="L15" s="184"/>
      <c r="M15" s="184"/>
      <c r="N15" s="184"/>
      <c r="O15" s="184"/>
      <c r="P15" s="184"/>
      <c r="Q15" s="184"/>
      <c r="R15" s="184"/>
      <c r="S15" s="184"/>
      <c r="T15" s="184"/>
      <c r="U15" s="184"/>
      <c r="V15" s="185"/>
      <c r="W15" s="118"/>
      <c r="Y15" s="17" t="s">
        <v>16</v>
      </c>
      <c r="Z15" s="75">
        <f>[1]Kontrole!B31</f>
        <v>0</v>
      </c>
      <c r="AC15" s="184"/>
      <c r="AD15" s="184"/>
    </row>
    <row r="16" spans="2:30" ht="12.75" customHeight="1" x14ac:dyDescent="0.2">
      <c r="B16" s="182"/>
      <c r="C16" s="183"/>
      <c r="D16" s="183"/>
      <c r="E16" s="178">
        <v>620321</v>
      </c>
      <c r="F16" s="121">
        <f>+SUMIFS([1]DK!$I$105:$I$240,[1]DK!$A$105:$A$240,'[1]6.4'!$E16)</f>
        <v>0</v>
      </c>
      <c r="G16" s="184"/>
      <c r="H16" s="184"/>
      <c r="I16" s="184"/>
      <c r="J16" s="184"/>
      <c r="K16" s="184"/>
      <c r="L16" s="184"/>
      <c r="M16" s="184"/>
      <c r="N16" s="184"/>
      <c r="O16" s="184"/>
      <c r="P16" s="184"/>
      <c r="Q16" s="184"/>
      <c r="R16" s="184"/>
      <c r="S16" s="184"/>
      <c r="T16" s="184"/>
      <c r="U16" s="184"/>
      <c r="V16" s="185"/>
      <c r="W16" s="118"/>
      <c r="Y16" s="17" t="s">
        <v>17</v>
      </c>
      <c r="Z16" s="75">
        <f>[1]Kontrole!B32</f>
        <v>0</v>
      </c>
      <c r="AC16" s="184"/>
      <c r="AD16" s="184"/>
    </row>
    <row r="17" spans="2:30" ht="12.75" customHeight="1" x14ac:dyDescent="0.2">
      <c r="B17" s="182"/>
      <c r="C17" s="183"/>
      <c r="D17" s="183"/>
      <c r="E17" s="178">
        <v>62041</v>
      </c>
      <c r="F17" s="121">
        <f>+SUMIFS([1]DK!$I$105:$I$240,[1]DK!$A$105:$A$240,'[1]6.4'!$E17)</f>
        <v>0</v>
      </c>
      <c r="G17" s="184"/>
      <c r="H17" s="184"/>
      <c r="I17" s="184"/>
      <c r="J17" s="184"/>
      <c r="K17" s="184"/>
      <c r="L17" s="184"/>
      <c r="M17" s="184"/>
      <c r="N17" s="184"/>
      <c r="O17" s="184"/>
      <c r="P17" s="184"/>
      <c r="Q17" s="184"/>
      <c r="R17" s="184"/>
      <c r="S17" s="184"/>
      <c r="T17" s="184"/>
      <c r="U17" s="184"/>
      <c r="V17" s="185"/>
      <c r="W17" s="118"/>
      <c r="Y17" s="17" t="s">
        <v>18</v>
      </c>
      <c r="Z17" s="75">
        <f>[1]Kontrole!B33</f>
        <v>0</v>
      </c>
      <c r="AC17" s="184"/>
      <c r="AD17" s="184"/>
    </row>
    <row r="18" spans="2:30" ht="12.75" customHeight="1" x14ac:dyDescent="0.2">
      <c r="B18" s="182"/>
      <c r="C18" s="183"/>
      <c r="D18" s="183"/>
      <c r="E18" s="178">
        <v>62042</v>
      </c>
      <c r="F18" s="121">
        <f>+SUMIFS([1]DK!$I$105:$I$240,[1]DK!$A$105:$A$240,'[1]6.4'!$E18)</f>
        <v>1302.96</v>
      </c>
      <c r="G18" s="184"/>
      <c r="H18" s="184"/>
      <c r="I18" s="184"/>
      <c r="J18" s="184"/>
      <c r="K18" s="184"/>
      <c r="L18" s="184"/>
      <c r="M18" s="184"/>
      <c r="N18" s="184"/>
      <c r="O18" s="184"/>
      <c r="P18" s="184"/>
      <c r="Q18" s="184"/>
      <c r="R18" s="184"/>
      <c r="S18" s="184"/>
      <c r="T18" s="184"/>
      <c r="U18" s="184"/>
      <c r="V18" s="185"/>
      <c r="W18" s="118"/>
      <c r="Y18" s="17" t="s">
        <v>19</v>
      </c>
      <c r="Z18" s="75">
        <f>[1]Kontrole!B34</f>
        <v>0</v>
      </c>
      <c r="AC18" s="184"/>
      <c r="AD18" s="184"/>
    </row>
    <row r="19" spans="2:30" ht="12.75" customHeight="1" x14ac:dyDescent="0.2">
      <c r="B19" s="182"/>
      <c r="C19" s="183"/>
      <c r="D19" s="183"/>
      <c r="E19" s="178">
        <v>62043</v>
      </c>
      <c r="F19" s="121">
        <f>+SUMIFS([1]DK!$I$105:$I$240,[1]DK!$A$105:$A$240,'[1]6.4'!$E19)</f>
        <v>29</v>
      </c>
      <c r="G19" s="184"/>
      <c r="H19" s="184"/>
      <c r="I19" s="184"/>
      <c r="J19" s="184"/>
      <c r="K19" s="184"/>
      <c r="L19" s="184"/>
      <c r="M19" s="184"/>
      <c r="N19" s="184"/>
      <c r="O19" s="184"/>
      <c r="P19" s="184"/>
      <c r="Q19" s="184"/>
      <c r="R19" s="184"/>
      <c r="S19" s="184"/>
      <c r="T19" s="184"/>
      <c r="U19" s="184"/>
      <c r="V19" s="185"/>
      <c r="W19" s="118"/>
      <c r="Y19" s="17" t="s">
        <v>20</v>
      </c>
      <c r="Z19" s="75">
        <f>[1]Kontrole!B35</f>
        <v>0</v>
      </c>
      <c r="AC19" s="184"/>
      <c r="AD19" s="184"/>
    </row>
    <row r="20" spans="2:30" ht="12.75" customHeight="1" x14ac:dyDescent="0.2">
      <c r="B20" s="182"/>
      <c r="C20" s="183"/>
      <c r="D20" s="183"/>
      <c r="E20" s="178">
        <v>62044</v>
      </c>
      <c r="F20" s="121">
        <f>+SUMIFS([1]DK!$I$105:$I$240,[1]DK!$A$105:$A$240,'[1]6.4'!$E20)</f>
        <v>4740.21</v>
      </c>
      <c r="G20" s="184"/>
      <c r="H20" s="184"/>
      <c r="I20" s="184"/>
      <c r="J20" s="184"/>
      <c r="K20" s="184"/>
      <c r="L20" s="184"/>
      <c r="M20" s="184"/>
      <c r="N20" s="184"/>
      <c r="O20" s="184"/>
      <c r="P20" s="184"/>
      <c r="Q20" s="184"/>
      <c r="R20" s="184"/>
      <c r="S20" s="184"/>
      <c r="T20" s="184"/>
      <c r="U20" s="184"/>
      <c r="V20" s="185"/>
      <c r="W20" s="118"/>
      <c r="Y20" s="17" t="s">
        <v>21</v>
      </c>
      <c r="Z20" s="75">
        <f>[1]Kontrole!B36</f>
        <v>0</v>
      </c>
      <c r="AC20" s="184"/>
      <c r="AD20" s="184"/>
    </row>
    <row r="21" spans="2:30" ht="12.75" customHeight="1" x14ac:dyDescent="0.2">
      <c r="B21" s="182"/>
      <c r="C21" s="183"/>
      <c r="D21" s="183"/>
      <c r="E21" s="178">
        <v>62046</v>
      </c>
      <c r="F21" s="121">
        <f>+SUMIFS([1]DK!$I$105:$I$240,[1]DK!$A$105:$A$240,'[1]6.4'!$E21)</f>
        <v>79.599999999999994</v>
      </c>
      <c r="G21" s="184"/>
      <c r="H21" s="184"/>
      <c r="I21" s="184"/>
      <c r="J21" s="184"/>
      <c r="K21" s="184"/>
      <c r="L21" s="184"/>
      <c r="M21" s="184"/>
      <c r="N21" s="184"/>
      <c r="O21" s="184"/>
      <c r="P21" s="184"/>
      <c r="Q21" s="184"/>
      <c r="R21" s="184"/>
      <c r="S21" s="184"/>
      <c r="T21" s="184"/>
      <c r="U21" s="184"/>
      <c r="V21" s="185"/>
      <c r="W21" s="118"/>
      <c r="Y21" s="17" t="s">
        <v>22</v>
      </c>
      <c r="Z21" s="75">
        <f>[1]Kontrole!B37</f>
        <v>0</v>
      </c>
      <c r="AC21" s="184"/>
      <c r="AD21" s="184"/>
    </row>
    <row r="22" spans="2:30" ht="12.75" customHeight="1" x14ac:dyDescent="0.2">
      <c r="B22" s="182"/>
      <c r="C22" s="183"/>
      <c r="D22" s="183"/>
      <c r="E22" s="178">
        <v>6205</v>
      </c>
      <c r="F22" s="121">
        <f>+SUMIFS([1]DK!$I$105:$I$240,[1]DK!$A$105:$A$240,'[1]6.4'!$E22)</f>
        <v>2867.1</v>
      </c>
      <c r="G22" s="186"/>
      <c r="H22" s="186"/>
      <c r="I22" s="186"/>
      <c r="J22" s="186"/>
      <c r="K22" s="186"/>
      <c r="L22" s="186"/>
      <c r="M22" s="186"/>
      <c r="N22" s="186"/>
      <c r="O22" s="186"/>
      <c r="P22" s="186"/>
      <c r="Q22" s="186"/>
      <c r="R22" s="186"/>
      <c r="S22" s="186"/>
      <c r="T22" s="186"/>
      <c r="U22" s="186"/>
      <c r="V22" s="187"/>
      <c r="W22" s="118"/>
      <c r="AC22" s="186"/>
      <c r="AD22" s="186"/>
    </row>
    <row r="23" spans="2:30" ht="12.75" customHeight="1" x14ac:dyDescent="0.2">
      <c r="B23" s="182"/>
      <c r="C23" s="177" t="s">
        <v>208</v>
      </c>
      <c r="D23" s="177" t="s">
        <v>209</v>
      </c>
      <c r="E23" s="188">
        <v>600301</v>
      </c>
      <c r="F23" s="121">
        <f>+SUMIFS([1]DK!$I$105:$I$240,[1]DK!$A$105:$A$240,'[1]6.4'!$E23)</f>
        <v>8442.0400000000009</v>
      </c>
      <c r="G23" s="179">
        <f>-SUMPRODUCT(([1]S1!$G$4:$R$4=$AB23)*([1]S1!$E$5:$E$568=[1]Pav.tvarkyklė!$C$18),[1]S1!$G$5:$R$568)</f>
        <v>-8442.0400000000009</v>
      </c>
      <c r="H23" s="179">
        <f>+[1]S2!V7</f>
        <v>4583.328890318774</v>
      </c>
      <c r="I23" s="179">
        <f>SUMPRODUCT(([1]S1!$G$4:$R$4=$AB23)*([1]S1!$A$336:$A$568=I$5)*([1]S1!$D$336:$D$568='[1]3'!$C$40),[1]S1!$G$336:$R$568)</f>
        <v>0</v>
      </c>
      <c r="J23" s="179">
        <f>SUMPRODUCT(([1]S1!$G$4:$R$4=$AB23)*([1]S1!$A$336:$A$568=J$5)*([1]S1!$D$336:$D$568='[1]3'!$C$40),[1]S1!$G$336:$R$568)</f>
        <v>0</v>
      </c>
      <c r="K23" s="179">
        <f>SUMPRODUCT(([1]S1!$G$4:$R$4=$AB23)*([1]S1!$A$336:$A$568=K$5)*([1]S1!$D$336:$D$568='[1]3'!$C$40),[1]S1!$G$336:$R$568)</f>
        <v>0</v>
      </c>
      <c r="L23" s="179">
        <f>SUMPRODUCT(([1]S1!$G$4:$R$4=$AB23)*([1]S1!$A$336:$A$568=L$5)*([1]S1!$D$336:$D$568='[1]3'!$C$40),[1]S1!$G$336:$R$568)</f>
        <v>0</v>
      </c>
      <c r="M23" s="179">
        <f>SUMPRODUCT(([1]S1!$G$4:$R$4=$AB23)*([1]S1!$A$336:$A$568=M$5)*([1]S1!$D$336:$D$568='[1]3'!$C$40),[1]S1!$G$336:$R$568)</f>
        <v>0</v>
      </c>
      <c r="N23" s="179">
        <f>SUMPRODUCT(([1]S1!$G$4:$R$4=$AB23)*([1]S1!$A$336:$A$568=N$5)*([1]S1!$D$336:$D$568='[1]3'!$C$40),[1]S1!$G$336:$R$568)</f>
        <v>0</v>
      </c>
      <c r="O23" s="179">
        <f>SUMPRODUCT(([1]S1!$G$4:$R$4=$AB23)*([1]S1!$A$336:$A$568=O$5)*([1]S1!$D$336:$D$568='[1]3'!$C$40),[1]S1!$G$336:$R$568)</f>
        <v>0</v>
      </c>
      <c r="P23" s="179">
        <f>SUMPRODUCT(([1]S1!$G$4:$R$4=$AB23)*([1]S1!$A$336:$A$568=P$5)*([1]S1!$D$336:$D$568='[1]3'!$C$40),[1]S1!$G$336:$R$568)</f>
        <v>0</v>
      </c>
      <c r="Q23" s="179">
        <f>SUMPRODUCT(([1]S1!$G$4:$R$4=$AB23)*([1]S1!$A$336:$A$568=Q$5)*([1]S1!$D$336:$D$568='[1]3'!$C$40),[1]S1!$G$336:$R$568)</f>
        <v>0</v>
      </c>
      <c r="R23" s="179">
        <f>SUMPRODUCT(([1]S1!$G$4:$R$4=$AB23)*([1]S1!$A$336:$A$568=R$5)*([1]S1!$D$336:$D$568='[1]3'!$C$40),[1]S1!$G$336:$R$568)</f>
        <v>0</v>
      </c>
      <c r="S23" s="179">
        <f>SUMPRODUCT(([1]S1!$G$4:$R$4=$AB23)*([1]S1!$A$336:$A$568=S$5)*([1]S1!$D$336:$D$568='[1]3'!$C$40),[1]S1!$G$336:$R$568)</f>
        <v>0</v>
      </c>
      <c r="T23" s="179">
        <f>SUMPRODUCT(([1]S1!$G$4:$R$4=$AB23)*([1]S1!$A$336:$A$568=T$5)*([1]S1!$D$336:$D$568='[1]3'!$C$40),[1]S1!$G$336:$R$568)</f>
        <v>0</v>
      </c>
      <c r="U23" s="179">
        <f>SUMPRODUCT(([1]S1!$G$4:$R$4=$AB23)*([1]S1!$A$336:$A$568=U$5)*([1]S1!$D$336:$D$568='[1]3'!$C$40),[1]S1!$G$336:$R$568)</f>
        <v>0</v>
      </c>
      <c r="V23" s="180">
        <f>SUM(F23:U32)</f>
        <v>84192.088890318759</v>
      </c>
      <c r="W23" s="118"/>
      <c r="AB23" s="1" t="str">
        <f>[1]Pav.tvarkyklė!B5</f>
        <v>II.Gavyba</v>
      </c>
      <c r="AC23" s="179">
        <f>+'[1]4'!G27*1000</f>
        <v>84192.088890318773</v>
      </c>
      <c r="AD23" s="179">
        <f>V23-AC23</f>
        <v>0</v>
      </c>
    </row>
    <row r="24" spans="2:30" ht="12.75" customHeight="1" x14ac:dyDescent="0.2">
      <c r="B24" s="182"/>
      <c r="C24" s="183"/>
      <c r="D24" s="183"/>
      <c r="E24" s="188">
        <v>600321</v>
      </c>
      <c r="F24" s="121">
        <f>+SUMIFS([1]DK!$I$105:$I$240,[1]DK!$A$105:$A$240,'[1]6.4'!$E24)</f>
        <v>5891.98</v>
      </c>
      <c r="G24" s="184"/>
      <c r="H24" s="184"/>
      <c r="I24" s="184"/>
      <c r="J24" s="184"/>
      <c r="K24" s="184"/>
      <c r="L24" s="184"/>
      <c r="M24" s="184"/>
      <c r="N24" s="184"/>
      <c r="O24" s="184"/>
      <c r="P24" s="184"/>
      <c r="Q24" s="184"/>
      <c r="R24" s="184"/>
      <c r="S24" s="184"/>
      <c r="T24" s="184"/>
      <c r="U24" s="184"/>
      <c r="V24" s="185"/>
      <c r="W24" s="118"/>
      <c r="AC24" s="184"/>
      <c r="AD24" s="184"/>
    </row>
    <row r="25" spans="2:30" ht="12.75" customHeight="1" x14ac:dyDescent="0.2">
      <c r="B25" s="182"/>
      <c r="C25" s="183"/>
      <c r="D25" s="183"/>
      <c r="E25" s="188">
        <v>600331</v>
      </c>
      <c r="F25" s="121">
        <f>+SUMIFS([1]DK!$I$105:$I$240,[1]DK!$A$105:$A$240,'[1]6.4'!$E25)</f>
        <v>94.76</v>
      </c>
      <c r="G25" s="184"/>
      <c r="H25" s="184"/>
      <c r="I25" s="184"/>
      <c r="J25" s="184"/>
      <c r="K25" s="184"/>
      <c r="L25" s="184"/>
      <c r="M25" s="184"/>
      <c r="N25" s="184"/>
      <c r="O25" s="184"/>
      <c r="P25" s="184"/>
      <c r="Q25" s="184"/>
      <c r="R25" s="184"/>
      <c r="S25" s="184"/>
      <c r="T25" s="184"/>
      <c r="U25" s="184"/>
      <c r="V25" s="185"/>
      <c r="W25" s="118"/>
      <c r="AC25" s="184"/>
      <c r="AD25" s="184"/>
    </row>
    <row r="26" spans="2:30" ht="12.75" customHeight="1" x14ac:dyDescent="0.2">
      <c r="B26" s="182"/>
      <c r="C26" s="183"/>
      <c r="D26" s="183"/>
      <c r="E26" s="188">
        <v>600341</v>
      </c>
      <c r="F26" s="121">
        <f>+SUMIFS([1]DK!$I$105:$I$240,[1]DK!$A$105:$A$240,'[1]6.4'!$E26)</f>
        <v>5741.68</v>
      </c>
      <c r="G26" s="184"/>
      <c r="H26" s="184"/>
      <c r="I26" s="184"/>
      <c r="J26" s="184"/>
      <c r="K26" s="184"/>
      <c r="L26" s="184"/>
      <c r="M26" s="184"/>
      <c r="N26" s="184"/>
      <c r="O26" s="184"/>
      <c r="P26" s="184"/>
      <c r="Q26" s="184"/>
      <c r="R26" s="184"/>
      <c r="S26" s="184"/>
      <c r="T26" s="184"/>
      <c r="U26" s="184"/>
      <c r="V26" s="185"/>
      <c r="W26" s="118"/>
      <c r="AC26" s="184"/>
      <c r="AD26" s="184"/>
    </row>
    <row r="27" spans="2:30" ht="12.75" customHeight="1" x14ac:dyDescent="0.2">
      <c r="B27" s="182"/>
      <c r="C27" s="183"/>
      <c r="D27" s="183"/>
      <c r="E27" s="188">
        <v>6003501</v>
      </c>
      <c r="F27" s="121">
        <f>+SUMIFS([1]DK!$I$105:$I$240,[1]DK!$A$105:$A$240,'[1]6.4'!$E27)</f>
        <v>0</v>
      </c>
      <c r="G27" s="184"/>
      <c r="H27" s="184"/>
      <c r="I27" s="184"/>
      <c r="J27" s="184"/>
      <c r="K27" s="184"/>
      <c r="L27" s="184"/>
      <c r="M27" s="184"/>
      <c r="N27" s="184"/>
      <c r="O27" s="184"/>
      <c r="P27" s="184"/>
      <c r="Q27" s="184"/>
      <c r="R27" s="184"/>
      <c r="S27" s="184"/>
      <c r="T27" s="184"/>
      <c r="U27" s="184"/>
      <c r="V27" s="185"/>
      <c r="W27" s="118"/>
      <c r="AC27" s="184"/>
      <c r="AD27" s="184"/>
    </row>
    <row r="28" spans="2:30" ht="12.75" customHeight="1" x14ac:dyDescent="0.2">
      <c r="B28" s="182"/>
      <c r="C28" s="183"/>
      <c r="D28" s="183"/>
      <c r="E28" s="188">
        <v>600361</v>
      </c>
      <c r="F28" s="121">
        <f>+SUMIFS([1]DK!$I$105:$I$240,[1]DK!$A$105:$A$240,'[1]6.4'!$E28)</f>
        <v>32233.48</v>
      </c>
      <c r="G28" s="184"/>
      <c r="H28" s="184"/>
      <c r="I28" s="184"/>
      <c r="J28" s="184"/>
      <c r="K28" s="184"/>
      <c r="L28" s="184"/>
      <c r="M28" s="184"/>
      <c r="N28" s="184"/>
      <c r="O28" s="184"/>
      <c r="P28" s="184"/>
      <c r="Q28" s="184"/>
      <c r="R28" s="184"/>
      <c r="S28" s="184"/>
      <c r="T28" s="184"/>
      <c r="U28" s="184"/>
      <c r="V28" s="185"/>
      <c r="W28" s="118"/>
      <c r="AC28" s="184"/>
      <c r="AD28" s="184"/>
    </row>
    <row r="29" spans="2:30" ht="12.75" customHeight="1" x14ac:dyDescent="0.2">
      <c r="B29" s="182"/>
      <c r="C29" s="183"/>
      <c r="D29" s="183"/>
      <c r="E29" s="188">
        <v>600371</v>
      </c>
      <c r="F29" s="121">
        <f>+SUMIFS([1]DK!$I$105:$I$240,[1]DK!$A$105:$A$240,'[1]6.4'!$E29)</f>
        <v>0</v>
      </c>
      <c r="G29" s="184"/>
      <c r="H29" s="184"/>
      <c r="I29" s="184"/>
      <c r="J29" s="184"/>
      <c r="K29" s="184"/>
      <c r="L29" s="184"/>
      <c r="M29" s="184"/>
      <c r="N29" s="184"/>
      <c r="O29" s="184"/>
      <c r="P29" s="184"/>
      <c r="Q29" s="184"/>
      <c r="R29" s="184"/>
      <c r="S29" s="184"/>
      <c r="T29" s="184"/>
      <c r="U29" s="184"/>
      <c r="V29" s="185"/>
      <c r="W29" s="118"/>
      <c r="AC29" s="184"/>
      <c r="AD29" s="184"/>
    </row>
    <row r="30" spans="2:30" ht="12.75" customHeight="1" x14ac:dyDescent="0.2">
      <c r="B30" s="182"/>
      <c r="C30" s="183"/>
      <c r="D30" s="183"/>
      <c r="E30" s="188">
        <v>600391</v>
      </c>
      <c r="F30" s="121">
        <f>+SUMIFS([1]DK!$I$105:$I$240,[1]DK!$A$105:$A$240,'[1]6.4'!$E30)</f>
        <v>34505.24</v>
      </c>
      <c r="G30" s="184"/>
      <c r="H30" s="184"/>
      <c r="I30" s="184"/>
      <c r="J30" s="184"/>
      <c r="K30" s="184"/>
      <c r="L30" s="184"/>
      <c r="M30" s="184"/>
      <c r="N30" s="184"/>
      <c r="O30" s="184"/>
      <c r="P30" s="184"/>
      <c r="Q30" s="184"/>
      <c r="R30" s="184"/>
      <c r="S30" s="184"/>
      <c r="T30" s="184"/>
      <c r="U30" s="184"/>
      <c r="V30" s="185"/>
      <c r="W30" s="118"/>
      <c r="AC30" s="184"/>
      <c r="AD30" s="184"/>
    </row>
    <row r="31" spans="2:30" ht="12.75" customHeight="1" x14ac:dyDescent="0.2">
      <c r="B31" s="182"/>
      <c r="C31" s="183"/>
      <c r="D31" s="183"/>
      <c r="E31" s="188">
        <v>63084</v>
      </c>
      <c r="F31" s="121">
        <f>+SUMIFS([1]DK!$I$105:$I$240,[1]DK!$A$105:$A$240,'[1]6.4'!$E31)</f>
        <v>0</v>
      </c>
      <c r="G31" s="184"/>
      <c r="H31" s="184"/>
      <c r="I31" s="184"/>
      <c r="J31" s="184"/>
      <c r="K31" s="184"/>
      <c r="L31" s="184"/>
      <c r="M31" s="184"/>
      <c r="N31" s="184"/>
      <c r="O31" s="184"/>
      <c r="P31" s="184"/>
      <c r="Q31" s="184"/>
      <c r="R31" s="184"/>
      <c r="S31" s="184"/>
      <c r="T31" s="184"/>
      <c r="U31" s="184"/>
      <c r="V31" s="185"/>
      <c r="W31" s="118"/>
      <c r="AC31" s="184"/>
      <c r="AD31" s="184"/>
    </row>
    <row r="32" spans="2:30" ht="12.75" customHeight="1" x14ac:dyDescent="0.2">
      <c r="B32" s="182"/>
      <c r="C32" s="183"/>
      <c r="D32" s="189"/>
      <c r="E32" s="188">
        <v>6003526</v>
      </c>
      <c r="F32" s="121">
        <f>+SUMIFS([1]DK!$I$105:$I$240,[1]DK!$A$105:$A$240,'[1]6.4'!$E32)</f>
        <v>1141.6199999999999</v>
      </c>
      <c r="G32" s="186"/>
      <c r="H32" s="186"/>
      <c r="I32" s="186"/>
      <c r="J32" s="186"/>
      <c r="K32" s="186"/>
      <c r="L32" s="186"/>
      <c r="M32" s="186"/>
      <c r="N32" s="186"/>
      <c r="O32" s="186"/>
      <c r="P32" s="186"/>
      <c r="Q32" s="186"/>
      <c r="R32" s="186"/>
      <c r="S32" s="186"/>
      <c r="T32" s="186"/>
      <c r="U32" s="186"/>
      <c r="V32" s="187"/>
      <c r="W32" s="118"/>
      <c r="AC32" s="186"/>
      <c r="AD32" s="186"/>
    </row>
    <row r="33" spans="2:30" ht="12.75" customHeight="1" x14ac:dyDescent="0.2">
      <c r="B33" s="182"/>
      <c r="C33" s="183"/>
      <c r="D33" s="177" t="s">
        <v>210</v>
      </c>
      <c r="E33" s="188">
        <v>600302</v>
      </c>
      <c r="F33" s="121">
        <f>+SUMIFS([1]DK!$I$105:$I$240,[1]DK!$A$105:$A$240,'[1]6.4'!$E33)</f>
        <v>5469.68</v>
      </c>
      <c r="G33" s="179">
        <f>-SUMPRODUCT(([1]S1!$G$4:$R$4=$AB33)*([1]S1!$E$5:$E$568=[1]Pav.tvarkyklė!$C$18),[1]S1!$G$5:$R$568)</f>
        <v>-5469.65</v>
      </c>
      <c r="H33" s="179">
        <f>+[1]S2!W7</f>
        <v>3570.3947809523816</v>
      </c>
      <c r="I33" s="179">
        <f>SUMPRODUCT(([1]S1!$G$4:$R$4=$AB33)*([1]S1!$A$336:$A$568=I$5)*([1]S1!$D$336:$D$568='[1]3'!$C$40),[1]S1!$G$336:$R$568)</f>
        <v>0</v>
      </c>
      <c r="J33" s="179">
        <f>SUMPRODUCT(([1]S1!$G$4:$R$4=$AB33)*([1]S1!$A$336:$A$568=J$5)*([1]S1!$D$336:$D$568='[1]3'!$C$40),[1]S1!$G$336:$R$568)</f>
        <v>0</v>
      </c>
      <c r="K33" s="179">
        <f>SUMPRODUCT(([1]S1!$G$4:$R$4=$AB33)*([1]S1!$A$336:$A$568=K$5)*([1]S1!$D$336:$D$568='[1]3'!$C$40),[1]S1!$G$336:$R$568)</f>
        <v>0</v>
      </c>
      <c r="L33" s="179">
        <f>SUMPRODUCT(([1]S1!$G$4:$R$4=$AB33)*([1]S1!$A$336:$A$568=L$5)*([1]S1!$D$336:$D$568='[1]3'!$C$40),[1]S1!$G$336:$R$568)</f>
        <v>0</v>
      </c>
      <c r="M33" s="179">
        <f>SUMPRODUCT(([1]S1!$G$4:$R$4=$AB33)*([1]S1!$A$336:$A$568=M$5)*([1]S1!$D$336:$D$568='[1]3'!$C$40),[1]S1!$G$336:$R$568)</f>
        <v>0</v>
      </c>
      <c r="N33" s="179">
        <f>SUMPRODUCT(([1]S1!$G$4:$R$4=$AB33)*([1]S1!$A$336:$A$568=N$5)*([1]S1!$D$336:$D$568='[1]3'!$C$40),[1]S1!$G$336:$R$568)</f>
        <v>0</v>
      </c>
      <c r="O33" s="179">
        <f>SUMPRODUCT(([1]S1!$G$4:$R$4=$AB33)*([1]S1!$A$336:$A$568=O$5)*([1]S1!$D$336:$D$568='[1]3'!$C$40),[1]S1!$G$336:$R$568)</f>
        <v>0</v>
      </c>
      <c r="P33" s="179">
        <f>SUMPRODUCT(([1]S1!$G$4:$R$4=$AB33)*([1]S1!$A$336:$A$568=P$5)*([1]S1!$D$336:$D$568='[1]3'!$C$40),[1]S1!$G$336:$R$568)</f>
        <v>0</v>
      </c>
      <c r="Q33" s="179">
        <f>SUMPRODUCT(([1]S1!$G$4:$R$4=$AB33)*([1]S1!$A$336:$A$568=Q$5)*([1]S1!$D$336:$D$568='[1]3'!$C$40),[1]S1!$G$336:$R$568)</f>
        <v>0</v>
      </c>
      <c r="R33" s="179">
        <f>SUMPRODUCT(([1]S1!$G$4:$R$4=$AB33)*([1]S1!$A$336:$A$568=R$5)*([1]S1!$D$336:$D$568='[1]3'!$C$40),[1]S1!$G$336:$R$568)</f>
        <v>0</v>
      </c>
      <c r="S33" s="179">
        <f>SUMPRODUCT(([1]S1!$G$4:$R$4=$AB33)*([1]S1!$A$336:$A$568=S$5)*([1]S1!$D$336:$D$568='[1]3'!$C$40),[1]S1!$G$336:$R$568)</f>
        <v>0</v>
      </c>
      <c r="T33" s="179">
        <f>SUMPRODUCT(([1]S1!$G$4:$R$4=$AB33)*([1]S1!$A$336:$A$568=T$5)*([1]S1!$D$336:$D$568='[1]3'!$C$40),[1]S1!$G$336:$R$568)</f>
        <v>0</v>
      </c>
      <c r="U33" s="179">
        <f>SUMPRODUCT(([1]S1!$G$4:$R$4=$AB33)*([1]S1!$A$336:$A$568=U$5)*([1]S1!$D$336:$D$568='[1]3'!$C$40),[1]S1!$G$336:$R$568)</f>
        <v>0</v>
      </c>
      <c r="V33" s="180">
        <f>SUM(F33:U40)</f>
        <v>18763.174780952384</v>
      </c>
      <c r="W33" s="118"/>
      <c r="AB33" s="1" t="str">
        <f>[1]Pav.tvarkyklė!B6</f>
        <v>II.Ruošimas</v>
      </c>
      <c r="AC33" s="179">
        <f>+'[1]4'!H27*1000</f>
        <v>18763.144780952382</v>
      </c>
      <c r="AD33" s="179">
        <f t="shared" ref="AD33:AD162" si="0">V33-AC33</f>
        <v>3.0000000002473826E-2</v>
      </c>
    </row>
    <row r="34" spans="2:30" ht="12.75" customHeight="1" x14ac:dyDescent="0.2">
      <c r="B34" s="182"/>
      <c r="C34" s="183"/>
      <c r="D34" s="183"/>
      <c r="E34" s="188">
        <v>600311</v>
      </c>
      <c r="F34" s="121">
        <f>+SUMIFS([1]DK!$I$105:$I$240,[1]DK!$A$105:$A$240,'[1]6.4'!$E34)</f>
        <v>-0.25</v>
      </c>
      <c r="G34" s="184"/>
      <c r="H34" s="184"/>
      <c r="I34" s="184"/>
      <c r="J34" s="184"/>
      <c r="K34" s="184"/>
      <c r="L34" s="184"/>
      <c r="M34" s="184"/>
      <c r="N34" s="184"/>
      <c r="O34" s="184"/>
      <c r="P34" s="184"/>
      <c r="Q34" s="184"/>
      <c r="R34" s="184"/>
      <c r="S34" s="184"/>
      <c r="T34" s="184"/>
      <c r="U34" s="184"/>
      <c r="V34" s="185"/>
      <c r="W34" s="118"/>
      <c r="AC34" s="184"/>
      <c r="AD34" s="184"/>
    </row>
    <row r="35" spans="2:30" ht="12.75" customHeight="1" x14ac:dyDescent="0.2">
      <c r="B35" s="182"/>
      <c r="C35" s="183"/>
      <c r="D35" s="183"/>
      <c r="E35" s="188">
        <v>600322</v>
      </c>
      <c r="F35" s="121">
        <f>+SUMIFS([1]DK!$I$105:$I$240,[1]DK!$A$105:$A$240,'[1]6.4'!$E35)</f>
        <v>5904.28</v>
      </c>
      <c r="G35" s="184"/>
      <c r="H35" s="184"/>
      <c r="I35" s="184"/>
      <c r="J35" s="184"/>
      <c r="K35" s="184"/>
      <c r="L35" s="184"/>
      <c r="M35" s="184"/>
      <c r="N35" s="184"/>
      <c r="O35" s="184"/>
      <c r="P35" s="184"/>
      <c r="Q35" s="184"/>
      <c r="R35" s="184"/>
      <c r="S35" s="184"/>
      <c r="T35" s="184"/>
      <c r="U35" s="184"/>
      <c r="V35" s="185"/>
      <c r="W35" s="118"/>
      <c r="AC35" s="184"/>
      <c r="AD35" s="184"/>
    </row>
    <row r="36" spans="2:30" ht="12.75" customHeight="1" x14ac:dyDescent="0.2">
      <c r="B36" s="182"/>
      <c r="C36" s="183"/>
      <c r="D36" s="183"/>
      <c r="E36" s="188">
        <v>600332</v>
      </c>
      <c r="F36" s="121">
        <f>+SUMIFS([1]DK!$I$105:$I$240,[1]DK!$A$105:$A$240,'[1]6.4'!$E36)</f>
        <v>98.47</v>
      </c>
      <c r="G36" s="184"/>
      <c r="H36" s="184"/>
      <c r="I36" s="184"/>
      <c r="J36" s="184"/>
      <c r="K36" s="184"/>
      <c r="L36" s="184"/>
      <c r="M36" s="184"/>
      <c r="N36" s="184"/>
      <c r="O36" s="184"/>
      <c r="P36" s="184"/>
      <c r="Q36" s="184"/>
      <c r="R36" s="184"/>
      <c r="S36" s="184"/>
      <c r="T36" s="184"/>
      <c r="U36" s="184"/>
      <c r="V36" s="185"/>
      <c r="W36" s="118"/>
      <c r="AC36" s="184"/>
      <c r="AD36" s="184"/>
    </row>
    <row r="37" spans="2:30" ht="12.75" customHeight="1" x14ac:dyDescent="0.2">
      <c r="B37" s="182"/>
      <c r="C37" s="183"/>
      <c r="D37" s="183"/>
      <c r="E37" s="188">
        <v>600342</v>
      </c>
      <c r="F37" s="121">
        <f>+SUMIFS([1]DK!$I$105:$I$240,[1]DK!$A$105:$A$240,'[1]6.4'!$E37)</f>
        <v>2589.92</v>
      </c>
      <c r="G37" s="184"/>
      <c r="H37" s="184"/>
      <c r="I37" s="184"/>
      <c r="J37" s="184"/>
      <c r="K37" s="184"/>
      <c r="L37" s="184"/>
      <c r="M37" s="184"/>
      <c r="N37" s="184"/>
      <c r="O37" s="184"/>
      <c r="P37" s="184"/>
      <c r="Q37" s="184"/>
      <c r="R37" s="184"/>
      <c r="S37" s="184"/>
      <c r="T37" s="184"/>
      <c r="U37" s="184"/>
      <c r="V37" s="185"/>
      <c r="W37" s="118"/>
      <c r="AC37" s="184"/>
      <c r="AD37" s="184"/>
    </row>
    <row r="38" spans="2:30" ht="12.75" customHeight="1" x14ac:dyDescent="0.2">
      <c r="B38" s="182"/>
      <c r="C38" s="183"/>
      <c r="D38" s="183"/>
      <c r="E38" s="188">
        <v>6003502</v>
      </c>
      <c r="F38" s="121">
        <f>+SUMIFS([1]DK!$I$105:$I$240,[1]DK!$A$105:$A$240,'[1]6.4'!$E38)</f>
        <v>2804.97</v>
      </c>
      <c r="G38" s="184"/>
      <c r="H38" s="184"/>
      <c r="I38" s="184"/>
      <c r="J38" s="184"/>
      <c r="K38" s="184"/>
      <c r="L38" s="184"/>
      <c r="M38" s="184"/>
      <c r="N38" s="184"/>
      <c r="O38" s="184"/>
      <c r="P38" s="184"/>
      <c r="Q38" s="184"/>
      <c r="R38" s="184"/>
      <c r="S38" s="184"/>
      <c r="T38" s="184"/>
      <c r="U38" s="184"/>
      <c r="V38" s="185"/>
      <c r="W38" s="118"/>
      <c r="AC38" s="184"/>
      <c r="AD38" s="184"/>
    </row>
    <row r="39" spans="2:30" ht="12.75" customHeight="1" x14ac:dyDescent="0.2">
      <c r="B39" s="182"/>
      <c r="C39" s="183"/>
      <c r="D39" s="183"/>
      <c r="E39" s="188">
        <v>600362</v>
      </c>
      <c r="F39" s="121">
        <f>+SUMIFS([1]DK!$I$105:$I$240,[1]DK!$A$105:$A$240,'[1]6.4'!$E39)</f>
        <v>3425.78</v>
      </c>
      <c r="G39" s="184"/>
      <c r="H39" s="184"/>
      <c r="I39" s="184"/>
      <c r="J39" s="184"/>
      <c r="K39" s="184"/>
      <c r="L39" s="184"/>
      <c r="M39" s="184"/>
      <c r="N39" s="184"/>
      <c r="O39" s="184"/>
      <c r="P39" s="184"/>
      <c r="Q39" s="184"/>
      <c r="R39" s="184"/>
      <c r="S39" s="184"/>
      <c r="T39" s="184"/>
      <c r="U39" s="184"/>
      <c r="V39" s="185"/>
      <c r="W39" s="118"/>
      <c r="AC39" s="184"/>
      <c r="AD39" s="184"/>
    </row>
    <row r="40" spans="2:30" ht="12.75" customHeight="1" x14ac:dyDescent="0.2">
      <c r="B40" s="182"/>
      <c r="C40" s="183"/>
      <c r="D40" s="183"/>
      <c r="E40" s="188">
        <v>6003527</v>
      </c>
      <c r="F40" s="121">
        <f>+SUMIFS([1]DK!$I$105:$I$240,[1]DK!$A$105:$A$240,'[1]6.4'!$E40)</f>
        <v>369.58</v>
      </c>
      <c r="G40" s="184"/>
      <c r="H40" s="184"/>
      <c r="I40" s="184"/>
      <c r="J40" s="184"/>
      <c r="K40" s="184"/>
      <c r="L40" s="184"/>
      <c r="M40" s="184"/>
      <c r="N40" s="184"/>
      <c r="O40" s="184"/>
      <c r="P40" s="184"/>
      <c r="Q40" s="184"/>
      <c r="R40" s="184"/>
      <c r="S40" s="184"/>
      <c r="T40" s="184"/>
      <c r="U40" s="184"/>
      <c r="V40" s="185"/>
      <c r="W40" s="118"/>
      <c r="AC40" s="184"/>
      <c r="AD40" s="184"/>
    </row>
    <row r="41" spans="2:30" ht="12.75" customHeight="1" x14ac:dyDescent="0.2">
      <c r="B41" s="182"/>
      <c r="C41" s="183"/>
      <c r="D41" s="177" t="s">
        <v>211</v>
      </c>
      <c r="E41" s="188">
        <v>600303</v>
      </c>
      <c r="F41" s="121">
        <f>+SUMIFS([1]DK!$I$105:$I$240,[1]DK!$A$105:$A$240,'[1]6.4'!$E41)</f>
        <v>33494.19</v>
      </c>
      <c r="G41" s="179">
        <f>-SUMPRODUCT(([1]S1!$G$4:$R$4=$AB41)*([1]S1!$E$5:$E$568=[1]Pav.tvarkyklė!$C$18),[1]S1!$G$5:$R$568)</f>
        <v>-33494.19</v>
      </c>
      <c r="H41" s="179">
        <f>+[1]S2!X7</f>
        <v>35714.703527356833</v>
      </c>
      <c r="I41" s="179">
        <f>SUMPRODUCT(([1]S1!$G$4:$R$4=$AB41)*([1]S1!$A$336:$A$568=I$5)*([1]S1!$D$336:$D$568='[1]3'!$C$40),[1]S1!$G$336:$R$568)</f>
        <v>0</v>
      </c>
      <c r="J41" s="179">
        <f>SUMPRODUCT(([1]S1!$G$4:$R$4=$AB41)*([1]S1!$A$336:$A$568=J$5)*([1]S1!$D$336:$D$568='[1]3'!$C$40),[1]S1!$G$336:$R$568)</f>
        <v>720.36201187516326</v>
      </c>
      <c r="K41" s="179">
        <f>SUMPRODUCT(([1]S1!$G$4:$R$4=$AB41)*([1]S1!$A$336:$A$568=K$5)*([1]S1!$D$336:$D$568='[1]3'!$C$40),[1]S1!$G$336:$R$568)</f>
        <v>0</v>
      </c>
      <c r="L41" s="179">
        <f>SUMPRODUCT(([1]S1!$G$4:$R$4=$AB41)*([1]S1!$A$336:$A$568=L$5)*([1]S1!$D$336:$D$568='[1]3'!$C$40),[1]S1!$G$336:$R$568)</f>
        <v>0</v>
      </c>
      <c r="M41" s="179">
        <f>SUMPRODUCT(([1]S1!$G$4:$R$4=$AB41)*([1]S1!$A$336:$A$568=M$5)*([1]S1!$D$336:$D$568='[1]3'!$C$40),[1]S1!$G$336:$R$568)</f>
        <v>0</v>
      </c>
      <c r="N41" s="179">
        <f>SUMPRODUCT(([1]S1!$G$4:$R$4=$AB41)*([1]S1!$A$336:$A$568=N$5)*([1]S1!$D$336:$D$568='[1]3'!$C$40),[1]S1!$G$336:$R$568)</f>
        <v>0</v>
      </c>
      <c r="O41" s="179">
        <f>SUMPRODUCT(([1]S1!$G$4:$R$4=$AB41)*([1]S1!$A$336:$A$568=O$5)*([1]S1!$D$336:$D$568='[1]3'!$C$40),[1]S1!$G$336:$R$568)</f>
        <v>0</v>
      </c>
      <c r="P41" s="179">
        <f>SUMPRODUCT(([1]S1!$G$4:$R$4=$AB41)*([1]S1!$A$336:$A$568=P$5)*([1]S1!$D$336:$D$568='[1]3'!$C$40),[1]S1!$G$336:$R$568)</f>
        <v>0</v>
      </c>
      <c r="Q41" s="179">
        <f>SUMPRODUCT(([1]S1!$G$4:$R$4=$AB41)*([1]S1!$A$336:$A$568=Q$5)*([1]S1!$D$336:$D$568='[1]3'!$C$40),[1]S1!$G$336:$R$568)</f>
        <v>0</v>
      </c>
      <c r="R41" s="179">
        <f>SUMPRODUCT(([1]S1!$G$4:$R$4=$AB41)*([1]S1!$A$336:$A$568=R$5)*([1]S1!$D$336:$D$568='[1]3'!$C$40),[1]S1!$G$336:$R$568)</f>
        <v>0</v>
      </c>
      <c r="S41" s="179">
        <f>SUMPRODUCT(([1]S1!$G$4:$R$4=$AB41)*([1]S1!$A$336:$A$568=S$5)*([1]S1!$D$336:$D$568='[1]3'!$C$40),[1]S1!$G$336:$R$568)</f>
        <v>0</v>
      </c>
      <c r="T41" s="179">
        <f>SUMPRODUCT(([1]S1!$G$4:$R$4=$AB41)*([1]S1!$A$336:$A$568=T$5)*([1]S1!$D$336:$D$568='[1]3'!$C$40),[1]S1!$G$336:$R$568)</f>
        <v>0</v>
      </c>
      <c r="U41" s="179">
        <f>SUMPRODUCT(([1]S1!$G$4:$R$4=$AB41)*([1]S1!$A$336:$A$568=U$5)*([1]S1!$D$336:$D$568='[1]3'!$C$40),[1]S1!$G$336:$R$568)</f>
        <v>0</v>
      </c>
      <c r="V41" s="180">
        <f>SUM(F41:U49)</f>
        <v>96459.355539231998</v>
      </c>
      <c r="W41" s="118"/>
      <c r="AB41" s="1" t="str">
        <f>[1]Pav.tvarkyklė!B7</f>
        <v>II.Pristatymas</v>
      </c>
      <c r="AC41" s="179">
        <f>+'[1]4'!I27*1000</f>
        <v>96459.355539231998</v>
      </c>
      <c r="AD41" s="179">
        <f t="shared" si="0"/>
        <v>0</v>
      </c>
    </row>
    <row r="42" spans="2:30" ht="12.75" customHeight="1" x14ac:dyDescent="0.2">
      <c r="B42" s="182"/>
      <c r="C42" s="183"/>
      <c r="D42" s="183"/>
      <c r="E42" s="188">
        <v>600312</v>
      </c>
      <c r="F42" s="121">
        <f>+SUMIFS([1]DK!$I$105:$I$240,[1]DK!$A$105:$A$240,'[1]6.4'!$E42)</f>
        <v>165.29</v>
      </c>
      <c r="G42" s="184"/>
      <c r="H42" s="184"/>
      <c r="I42" s="184"/>
      <c r="J42" s="184"/>
      <c r="K42" s="184"/>
      <c r="L42" s="184"/>
      <c r="M42" s="184"/>
      <c r="N42" s="184"/>
      <c r="O42" s="184"/>
      <c r="P42" s="184"/>
      <c r="Q42" s="184"/>
      <c r="R42" s="184"/>
      <c r="S42" s="184"/>
      <c r="T42" s="184"/>
      <c r="U42" s="184"/>
      <c r="V42" s="185"/>
      <c r="W42" s="118"/>
      <c r="AC42" s="184"/>
      <c r="AD42" s="184"/>
    </row>
    <row r="43" spans="2:30" ht="12.75" customHeight="1" x14ac:dyDescent="0.2">
      <c r="B43" s="182"/>
      <c r="C43" s="183"/>
      <c r="D43" s="183"/>
      <c r="E43" s="188">
        <v>600323</v>
      </c>
      <c r="F43" s="121">
        <f>+SUMIFS([1]DK!$I$105:$I$240,[1]DK!$A$105:$A$240,'[1]6.4'!$E43)</f>
        <v>32907.629999999997</v>
      </c>
      <c r="G43" s="184"/>
      <c r="H43" s="184"/>
      <c r="I43" s="184"/>
      <c r="J43" s="184"/>
      <c r="K43" s="184"/>
      <c r="L43" s="184"/>
      <c r="M43" s="184"/>
      <c r="N43" s="184"/>
      <c r="O43" s="184"/>
      <c r="P43" s="184"/>
      <c r="Q43" s="184"/>
      <c r="R43" s="184"/>
      <c r="S43" s="184"/>
      <c r="T43" s="184"/>
      <c r="U43" s="184"/>
      <c r="V43" s="185"/>
      <c r="W43" s="118"/>
      <c r="AC43" s="184"/>
      <c r="AD43" s="184"/>
    </row>
    <row r="44" spans="2:30" ht="12.75" customHeight="1" x14ac:dyDescent="0.2">
      <c r="B44" s="182"/>
      <c r="C44" s="183"/>
      <c r="D44" s="183"/>
      <c r="E44" s="188">
        <v>600333</v>
      </c>
      <c r="F44" s="121">
        <f>+SUMIFS([1]DK!$I$105:$I$240,[1]DK!$A$105:$A$240,'[1]6.4'!$E44)</f>
        <v>540.65</v>
      </c>
      <c r="G44" s="184"/>
      <c r="H44" s="184"/>
      <c r="I44" s="184"/>
      <c r="J44" s="184"/>
      <c r="K44" s="184"/>
      <c r="L44" s="184"/>
      <c r="M44" s="184"/>
      <c r="N44" s="184"/>
      <c r="O44" s="184"/>
      <c r="P44" s="184"/>
      <c r="Q44" s="184"/>
      <c r="R44" s="184"/>
      <c r="S44" s="184"/>
      <c r="T44" s="184"/>
      <c r="U44" s="184"/>
      <c r="V44" s="185"/>
      <c r="W44" s="118"/>
      <c r="AC44" s="184"/>
      <c r="AD44" s="184"/>
    </row>
    <row r="45" spans="2:30" ht="12.75" customHeight="1" x14ac:dyDescent="0.2">
      <c r="B45" s="182"/>
      <c r="C45" s="183"/>
      <c r="D45" s="183"/>
      <c r="E45" s="188">
        <v>600343</v>
      </c>
      <c r="F45" s="121">
        <f>+SUMIFS([1]DK!$I$105:$I$240,[1]DK!$A$105:$A$240,'[1]6.4'!$E45)</f>
        <v>11527.45</v>
      </c>
      <c r="G45" s="184"/>
      <c r="H45" s="184"/>
      <c r="I45" s="184"/>
      <c r="J45" s="184"/>
      <c r="K45" s="184"/>
      <c r="L45" s="184"/>
      <c r="M45" s="184"/>
      <c r="N45" s="184"/>
      <c r="O45" s="184"/>
      <c r="P45" s="184"/>
      <c r="Q45" s="184"/>
      <c r="R45" s="184"/>
      <c r="S45" s="184"/>
      <c r="T45" s="184"/>
      <c r="U45" s="184"/>
      <c r="V45" s="185"/>
      <c r="W45" s="118"/>
      <c r="AC45" s="184"/>
      <c r="AD45" s="184"/>
    </row>
    <row r="46" spans="2:30" ht="12.75" customHeight="1" x14ac:dyDescent="0.2">
      <c r="B46" s="182"/>
      <c r="C46" s="183"/>
      <c r="D46" s="183"/>
      <c r="E46" s="188">
        <v>6003503</v>
      </c>
      <c r="F46" s="121">
        <f>+SUMIFS([1]DK!$I$105:$I$240,[1]DK!$A$105:$A$240,'[1]6.4'!$E46)</f>
        <v>0</v>
      </c>
      <c r="G46" s="184"/>
      <c r="H46" s="184"/>
      <c r="I46" s="184"/>
      <c r="J46" s="184"/>
      <c r="K46" s="184"/>
      <c r="L46" s="184"/>
      <c r="M46" s="184"/>
      <c r="N46" s="184"/>
      <c r="O46" s="184"/>
      <c r="P46" s="184"/>
      <c r="Q46" s="184"/>
      <c r="R46" s="184"/>
      <c r="S46" s="184"/>
      <c r="T46" s="184"/>
      <c r="U46" s="184"/>
      <c r="V46" s="185"/>
      <c r="W46" s="118"/>
      <c r="AC46" s="184"/>
      <c r="AD46" s="184"/>
    </row>
    <row r="47" spans="2:30" ht="12.75" customHeight="1" x14ac:dyDescent="0.2">
      <c r="B47" s="182"/>
      <c r="C47" s="183"/>
      <c r="D47" s="183"/>
      <c r="E47" s="188">
        <v>6003513</v>
      </c>
      <c r="F47" s="121">
        <f>+SUMIFS([1]DK!$I$105:$I$240,[1]DK!$A$105:$A$240,'[1]6.4'!$E47)</f>
        <v>13789.44</v>
      </c>
      <c r="G47" s="184"/>
      <c r="H47" s="184"/>
      <c r="I47" s="184"/>
      <c r="J47" s="184"/>
      <c r="K47" s="184"/>
      <c r="L47" s="184"/>
      <c r="M47" s="184"/>
      <c r="N47" s="184"/>
      <c r="O47" s="184"/>
      <c r="P47" s="184"/>
      <c r="Q47" s="184"/>
      <c r="R47" s="184"/>
      <c r="S47" s="184"/>
      <c r="T47" s="184"/>
      <c r="U47" s="184"/>
      <c r="V47" s="185"/>
      <c r="W47" s="118"/>
      <c r="AC47" s="184"/>
      <c r="AD47" s="184"/>
    </row>
    <row r="48" spans="2:30" ht="12.75" customHeight="1" x14ac:dyDescent="0.2">
      <c r="B48" s="182"/>
      <c r="C48" s="183"/>
      <c r="D48" s="183"/>
      <c r="E48" s="188">
        <v>600363</v>
      </c>
      <c r="F48" s="121">
        <f>+SUMIFS([1]DK!$I$105:$I$240,[1]DK!$A$105:$A$240,'[1]6.4'!$E48)</f>
        <v>1097.8599999999999</v>
      </c>
      <c r="G48" s="184"/>
      <c r="H48" s="184"/>
      <c r="I48" s="184"/>
      <c r="J48" s="184"/>
      <c r="K48" s="184"/>
      <c r="L48" s="184"/>
      <c r="M48" s="184"/>
      <c r="N48" s="184"/>
      <c r="O48" s="184"/>
      <c r="P48" s="184"/>
      <c r="Q48" s="184"/>
      <c r="R48" s="184"/>
      <c r="S48" s="184"/>
      <c r="T48" s="184"/>
      <c r="U48" s="184"/>
      <c r="V48" s="185"/>
      <c r="W48" s="118"/>
      <c r="AC48" s="184"/>
      <c r="AD48" s="184"/>
    </row>
    <row r="49" spans="2:30" ht="12.75" customHeight="1" x14ac:dyDescent="0.2">
      <c r="B49" s="182"/>
      <c r="C49" s="183"/>
      <c r="D49" s="183"/>
      <c r="E49" s="188">
        <v>600393</v>
      </c>
      <c r="F49" s="121">
        <f>+SUMIFS([1]DK!$I$105:$I$240,[1]DK!$A$105:$A$240,'[1]6.4'!$E49)</f>
        <v>-4.03</v>
      </c>
      <c r="G49" s="184"/>
      <c r="H49" s="184"/>
      <c r="I49" s="184"/>
      <c r="J49" s="184"/>
      <c r="K49" s="184"/>
      <c r="L49" s="184"/>
      <c r="M49" s="184"/>
      <c r="N49" s="184"/>
      <c r="O49" s="184"/>
      <c r="P49" s="184"/>
      <c r="Q49" s="184"/>
      <c r="R49" s="184"/>
      <c r="S49" s="184"/>
      <c r="T49" s="184"/>
      <c r="U49" s="184"/>
      <c r="V49" s="185"/>
      <c r="W49" s="118"/>
      <c r="AC49" s="184"/>
      <c r="AD49" s="184"/>
    </row>
    <row r="50" spans="2:30" x14ac:dyDescent="0.2">
      <c r="B50" s="182"/>
      <c r="C50" s="177" t="s">
        <v>212</v>
      </c>
      <c r="D50" s="177" t="s">
        <v>213</v>
      </c>
      <c r="E50" s="188">
        <v>600304</v>
      </c>
      <c r="F50" s="121">
        <f>+SUMIFS([1]DK!$I$105:$I$240,[1]DK!$A$105:$A$240,'[1]6.4'!$E50)</f>
        <v>67380.509999999995</v>
      </c>
      <c r="G50" s="179">
        <f>-SUMPRODUCT(([1]S1!$G$4:$R$4=$AB50)*([1]S1!$E$5:$E$568=[1]Pav.tvarkyklė!$C$18),[1]S1!$G$5:$R$568)</f>
        <v>-67380.509999999995</v>
      </c>
      <c r="H50" s="179">
        <f>+[1]S2!Y7</f>
        <v>67901.356912220042</v>
      </c>
      <c r="I50" s="179">
        <f>SUMPRODUCT(([1]S1!$G$4:$R$4=$AB50)*([1]S1!$A$336:$A$568=I$5)*([1]S1!$D$336:$D$568='[1]3'!$C$40),[1]S1!$G$336:$R$568)</f>
        <v>0</v>
      </c>
      <c r="J50" s="179">
        <f>SUMPRODUCT(([1]S1!$G$4:$R$4=$AB50)*([1]S1!$A$336:$A$568=J$5)*([1]S1!$D$336:$D$568='[1]3'!$C$40),[1]S1!$G$336:$R$568)</f>
        <v>660.59540369975173</v>
      </c>
      <c r="K50" s="179">
        <f>SUMPRODUCT(([1]S1!$G$4:$R$4=$AB50)*([1]S1!$A$336:$A$568=K$5)*([1]S1!$D$336:$D$568='[1]3'!$C$40),[1]S1!$G$336:$R$568)</f>
        <v>0</v>
      </c>
      <c r="L50" s="179">
        <f>SUMPRODUCT(([1]S1!$G$4:$R$4=$AB50)*([1]S1!$A$336:$A$568=L$5)*([1]S1!$D$336:$D$568='[1]3'!$C$40),[1]S1!$G$336:$R$568)</f>
        <v>0</v>
      </c>
      <c r="M50" s="179">
        <f>SUMPRODUCT(([1]S1!$G$4:$R$4=$AB50)*([1]S1!$A$336:$A$568=M$5)*([1]S1!$D$336:$D$568='[1]3'!$C$40),[1]S1!$G$336:$R$568)</f>
        <v>0</v>
      </c>
      <c r="N50" s="179">
        <f>SUMPRODUCT(([1]S1!$G$4:$R$4=$AB50)*([1]S1!$A$336:$A$568=N$5)*([1]S1!$D$336:$D$568='[1]3'!$C$40),[1]S1!$G$336:$R$568)</f>
        <v>0</v>
      </c>
      <c r="O50" s="179">
        <f>SUMPRODUCT(([1]S1!$G$4:$R$4=$AB50)*([1]S1!$A$336:$A$568=O$5)*([1]S1!$D$336:$D$568='[1]3'!$C$40),[1]S1!$G$336:$R$568)</f>
        <v>0</v>
      </c>
      <c r="P50" s="179">
        <f>SUMPRODUCT(([1]S1!$G$4:$R$4=$AB50)*([1]S1!$A$336:$A$568=P$5)*([1]S1!$D$336:$D$568='[1]3'!$C$40),[1]S1!$G$336:$R$568)</f>
        <v>0</v>
      </c>
      <c r="Q50" s="179">
        <f>SUMPRODUCT(([1]S1!$G$4:$R$4=$AB50)*([1]S1!$A$336:$A$568=Q$5)*([1]S1!$D$336:$D$568='[1]3'!$C$40),[1]S1!$G$336:$R$568)</f>
        <v>0</v>
      </c>
      <c r="R50" s="179">
        <f>SUMPRODUCT(([1]S1!$G$4:$R$4=$AB50)*([1]S1!$A$336:$A$568=R$5)*([1]S1!$D$336:$D$568='[1]3'!$C$40),[1]S1!$G$336:$R$568)</f>
        <v>0</v>
      </c>
      <c r="S50" s="179">
        <f>SUMPRODUCT(([1]S1!$G$4:$R$4=$AB50)*([1]S1!$A$336:$A$568=S$5)*([1]S1!$D$336:$D$568='[1]3'!$C$40),[1]S1!$G$336:$R$568)</f>
        <v>0</v>
      </c>
      <c r="T50" s="179">
        <f>SUMPRODUCT(([1]S1!$G$4:$R$4=$AB50)*([1]S1!$A$336:$A$568=T$5)*([1]S1!$D$336:$D$568='[1]3'!$C$40),[1]S1!$G$336:$R$568)</f>
        <v>0</v>
      </c>
      <c r="U50" s="179">
        <f>SUMPRODUCT(([1]S1!$G$4:$R$4=$AB50)*([1]S1!$A$336:$A$568=U$5)*([1]S1!$D$336:$D$568='[1]3'!$C$40),[1]S1!$G$336:$R$568)</f>
        <v>0</v>
      </c>
      <c r="V50" s="180">
        <f>SUM(F50:U57)</f>
        <v>147248.8323159198</v>
      </c>
      <c r="W50" s="118"/>
      <c r="AB50" s="1" t="str">
        <f>[1]Pav.tvarkyklė!B8</f>
        <v>III.Surinkimas</v>
      </c>
      <c r="AC50" s="179">
        <f>+'[1]4'!K27*1000</f>
        <v>147248.8323159198</v>
      </c>
      <c r="AD50" s="179">
        <f t="shared" si="0"/>
        <v>0</v>
      </c>
    </row>
    <row r="51" spans="2:30" x14ac:dyDescent="0.2">
      <c r="B51" s="182"/>
      <c r="C51" s="183"/>
      <c r="D51" s="183"/>
      <c r="E51" s="188">
        <v>600324</v>
      </c>
      <c r="F51" s="121">
        <f>+SUMIFS([1]DK!$I$105:$I$240,[1]DK!$A$105:$A$240,'[1]6.4'!$E51)</f>
        <v>40785.230000000003</v>
      </c>
      <c r="G51" s="184"/>
      <c r="H51" s="184"/>
      <c r="I51" s="184"/>
      <c r="J51" s="184"/>
      <c r="K51" s="184"/>
      <c r="L51" s="184"/>
      <c r="M51" s="184"/>
      <c r="N51" s="184"/>
      <c r="O51" s="184"/>
      <c r="P51" s="184"/>
      <c r="Q51" s="184"/>
      <c r="R51" s="184"/>
      <c r="S51" s="184"/>
      <c r="T51" s="184"/>
      <c r="U51" s="184"/>
      <c r="V51" s="185"/>
      <c r="W51" s="118"/>
      <c r="AC51" s="184"/>
      <c r="AD51" s="184"/>
    </row>
    <row r="52" spans="2:30" x14ac:dyDescent="0.2">
      <c r="B52" s="182"/>
      <c r="C52" s="183"/>
      <c r="D52" s="183"/>
      <c r="E52" s="188">
        <v>600334</v>
      </c>
      <c r="F52" s="121">
        <f>+SUMIFS([1]DK!$I$105:$I$240,[1]DK!$A$105:$A$240,'[1]6.4'!$E52)</f>
        <v>669.69</v>
      </c>
      <c r="G52" s="184"/>
      <c r="H52" s="184"/>
      <c r="I52" s="184"/>
      <c r="J52" s="184"/>
      <c r="K52" s="184"/>
      <c r="L52" s="184"/>
      <c r="M52" s="184"/>
      <c r="N52" s="184"/>
      <c r="O52" s="184"/>
      <c r="P52" s="184"/>
      <c r="Q52" s="184"/>
      <c r="R52" s="184"/>
      <c r="S52" s="184"/>
      <c r="T52" s="184"/>
      <c r="U52" s="184"/>
      <c r="V52" s="185"/>
      <c r="W52" s="118"/>
      <c r="AC52" s="184"/>
      <c r="AD52" s="184"/>
    </row>
    <row r="53" spans="2:30" x14ac:dyDescent="0.2">
      <c r="B53" s="182"/>
      <c r="C53" s="183"/>
      <c r="D53" s="183"/>
      <c r="E53" s="188">
        <v>600344</v>
      </c>
      <c r="F53" s="121">
        <f>+SUMIFS([1]DK!$I$105:$I$240,[1]DK!$A$105:$A$240,'[1]6.4'!$E53)</f>
        <v>7640.99</v>
      </c>
      <c r="G53" s="184"/>
      <c r="H53" s="184"/>
      <c r="I53" s="184"/>
      <c r="J53" s="184"/>
      <c r="K53" s="184"/>
      <c r="L53" s="184"/>
      <c r="M53" s="184"/>
      <c r="N53" s="184"/>
      <c r="O53" s="184"/>
      <c r="P53" s="184"/>
      <c r="Q53" s="184"/>
      <c r="R53" s="184"/>
      <c r="S53" s="184"/>
      <c r="T53" s="184"/>
      <c r="U53" s="184"/>
      <c r="V53" s="185"/>
      <c r="W53" s="118"/>
      <c r="AC53" s="184"/>
      <c r="AD53" s="184"/>
    </row>
    <row r="54" spans="2:30" x14ac:dyDescent="0.2">
      <c r="B54" s="182"/>
      <c r="C54" s="183"/>
      <c r="D54" s="183"/>
      <c r="E54" s="188">
        <v>6003504</v>
      </c>
      <c r="F54" s="121">
        <f>+SUMIFS([1]DK!$I$105:$I$240,[1]DK!$A$105:$A$240,'[1]6.4'!$E54)</f>
        <v>6168.8</v>
      </c>
      <c r="G54" s="184"/>
      <c r="H54" s="184"/>
      <c r="I54" s="184"/>
      <c r="J54" s="184"/>
      <c r="K54" s="184"/>
      <c r="L54" s="184"/>
      <c r="M54" s="184"/>
      <c r="N54" s="184"/>
      <c r="O54" s="184"/>
      <c r="P54" s="184"/>
      <c r="Q54" s="184"/>
      <c r="R54" s="184"/>
      <c r="S54" s="184"/>
      <c r="T54" s="184"/>
      <c r="U54" s="184"/>
      <c r="V54" s="185"/>
      <c r="W54" s="118"/>
      <c r="AC54" s="184"/>
      <c r="AD54" s="184"/>
    </row>
    <row r="55" spans="2:30" x14ac:dyDescent="0.2">
      <c r="B55" s="182"/>
      <c r="C55" s="183"/>
      <c r="D55" s="183"/>
      <c r="E55" s="188">
        <v>6003524</v>
      </c>
      <c r="F55" s="121">
        <f>+SUMIFS([1]DK!$I$105:$I$240,[1]DK!$A$105:$A$240,'[1]6.4'!$E55)</f>
        <v>1108.25</v>
      </c>
      <c r="G55" s="184"/>
      <c r="H55" s="184"/>
      <c r="I55" s="184"/>
      <c r="J55" s="184"/>
      <c r="K55" s="184"/>
      <c r="L55" s="184"/>
      <c r="M55" s="184"/>
      <c r="N55" s="184"/>
      <c r="O55" s="184"/>
      <c r="P55" s="184"/>
      <c r="Q55" s="184"/>
      <c r="R55" s="184"/>
      <c r="S55" s="184"/>
      <c r="T55" s="184"/>
      <c r="U55" s="184"/>
      <c r="V55" s="185"/>
      <c r="W55" s="118"/>
      <c r="AC55" s="184"/>
      <c r="AD55" s="184"/>
    </row>
    <row r="56" spans="2:30" x14ac:dyDescent="0.2">
      <c r="B56" s="182"/>
      <c r="C56" s="183"/>
      <c r="D56" s="183"/>
      <c r="E56" s="188">
        <v>600364</v>
      </c>
      <c r="F56" s="121">
        <f>+SUMIFS([1]DK!$I$105:$I$240,[1]DK!$A$105:$A$240,'[1]6.4'!$E56)</f>
        <v>17678.310000000001</v>
      </c>
      <c r="G56" s="184"/>
      <c r="H56" s="184"/>
      <c r="I56" s="184"/>
      <c r="J56" s="184"/>
      <c r="K56" s="184"/>
      <c r="L56" s="184"/>
      <c r="M56" s="184"/>
      <c r="N56" s="184"/>
      <c r="O56" s="184"/>
      <c r="P56" s="184"/>
      <c r="Q56" s="184"/>
      <c r="R56" s="184"/>
      <c r="S56" s="184"/>
      <c r="T56" s="184"/>
      <c r="U56" s="184"/>
      <c r="V56" s="185"/>
      <c r="W56" s="118"/>
      <c r="AC56" s="184"/>
      <c r="AD56" s="184"/>
    </row>
    <row r="57" spans="2:30" x14ac:dyDescent="0.2">
      <c r="B57" s="182"/>
      <c r="C57" s="183"/>
      <c r="D57" s="183"/>
      <c r="E57" s="188">
        <v>600394</v>
      </c>
      <c r="F57" s="121">
        <f>+SUMIFS([1]DK!$I$105:$I$240,[1]DK!$A$105:$A$240,'[1]6.4'!$E57)</f>
        <v>4635.6099999999997</v>
      </c>
      <c r="G57" s="184"/>
      <c r="H57" s="184"/>
      <c r="I57" s="184"/>
      <c r="J57" s="184"/>
      <c r="K57" s="184"/>
      <c r="L57" s="184"/>
      <c r="M57" s="184"/>
      <c r="N57" s="184"/>
      <c r="O57" s="184"/>
      <c r="P57" s="184"/>
      <c r="Q57" s="184"/>
      <c r="R57" s="184"/>
      <c r="S57" s="184"/>
      <c r="T57" s="184"/>
      <c r="U57" s="184"/>
      <c r="V57" s="185"/>
      <c r="W57" s="118"/>
      <c r="AC57" s="184"/>
      <c r="AD57" s="184"/>
    </row>
    <row r="58" spans="2:30" ht="12.75" customHeight="1" x14ac:dyDescent="0.2">
      <c r="B58" s="182"/>
      <c r="C58" s="183"/>
      <c r="D58" s="177" t="s">
        <v>214</v>
      </c>
      <c r="E58" s="188">
        <v>600305</v>
      </c>
      <c r="F58" s="121">
        <f>+SUMIFS([1]DK!$I$105:$I$240,[1]DK!$A$105:$A$240,'[1]6.4'!$E58)</f>
        <v>5995.3</v>
      </c>
      <c r="G58" s="179">
        <f>-SUMPRODUCT(([1]S1!$G$4:$R$4=$AB58)*([1]S1!$E$5:$E$568=[1]Pav.tvarkyklė!$C$18),[1]S1!$G$5:$R$568)</f>
        <v>-5995.3</v>
      </c>
      <c r="H58" s="179">
        <f>+[1]S2!Z7</f>
        <v>5740.6246454185748</v>
      </c>
      <c r="I58" s="179">
        <f>SUMPRODUCT(([1]S1!$G$4:$R$4=$AB58)*([1]S1!$A$336:$A$568=I$5)*([1]S1!$D$336:$D$568='[1]3'!$C$40),[1]S1!$G$336:$R$568)</f>
        <v>0</v>
      </c>
      <c r="J58" s="179">
        <f>SUMPRODUCT(([1]S1!$G$4:$R$4=$AB58)*([1]S1!$A$336:$A$568=J$5)*([1]S1!$D$336:$D$568='[1]3'!$C$40),[1]S1!$G$336:$R$568)</f>
        <v>268.9778702739772</v>
      </c>
      <c r="K58" s="179">
        <f>SUMPRODUCT(([1]S1!$G$4:$R$4=$AB58)*([1]S1!$A$336:$A$568=K$5)*([1]S1!$D$336:$D$568='[1]3'!$C$40),[1]S1!$G$336:$R$568)</f>
        <v>0</v>
      </c>
      <c r="L58" s="179">
        <f>SUMPRODUCT(([1]S1!$G$4:$R$4=$AB58)*([1]S1!$A$336:$A$568=L$5)*([1]S1!$D$336:$D$568='[1]3'!$C$40),[1]S1!$G$336:$R$568)</f>
        <v>0</v>
      </c>
      <c r="M58" s="179">
        <f>SUMPRODUCT(([1]S1!$G$4:$R$4=$AB58)*([1]S1!$A$336:$A$568=M$5)*([1]S1!$D$336:$D$568='[1]3'!$C$40),[1]S1!$G$336:$R$568)</f>
        <v>0</v>
      </c>
      <c r="N58" s="179">
        <f>SUMPRODUCT(([1]S1!$G$4:$R$4=$AB58)*([1]S1!$A$336:$A$568=N$5)*([1]S1!$D$336:$D$568='[1]3'!$C$40),[1]S1!$G$336:$R$568)</f>
        <v>0</v>
      </c>
      <c r="O58" s="179">
        <f>SUMPRODUCT(([1]S1!$G$4:$R$4=$AB58)*([1]S1!$A$336:$A$568=O$5)*([1]S1!$D$336:$D$568='[1]3'!$C$40),[1]S1!$G$336:$R$568)</f>
        <v>0</v>
      </c>
      <c r="P58" s="179">
        <f>SUMPRODUCT(([1]S1!$G$4:$R$4=$AB58)*([1]S1!$A$336:$A$568=P$5)*([1]S1!$D$336:$D$568='[1]3'!$C$40),[1]S1!$G$336:$R$568)</f>
        <v>0</v>
      </c>
      <c r="Q58" s="179">
        <f>SUMPRODUCT(([1]S1!$G$4:$R$4=$AB58)*([1]S1!$A$336:$A$568=Q$5)*([1]S1!$D$336:$D$568='[1]3'!$C$40),[1]S1!$G$336:$R$568)</f>
        <v>0</v>
      </c>
      <c r="R58" s="179">
        <f>SUMPRODUCT(([1]S1!$G$4:$R$4=$AB58)*([1]S1!$A$336:$A$568=R$5)*([1]S1!$D$336:$D$568='[1]3'!$C$40),[1]S1!$G$336:$R$568)</f>
        <v>0</v>
      </c>
      <c r="S58" s="179">
        <f>SUMPRODUCT(([1]S1!$G$4:$R$4=$AB58)*([1]S1!$A$336:$A$568=S$5)*([1]S1!$D$336:$D$568='[1]3'!$C$40),[1]S1!$G$336:$R$568)</f>
        <v>0</v>
      </c>
      <c r="T58" s="179">
        <f>SUMPRODUCT(([1]S1!$G$4:$R$4=$AB58)*([1]S1!$A$336:$A$568=T$5)*([1]S1!$D$336:$D$568='[1]3'!$C$40),[1]S1!$G$336:$R$568)</f>
        <v>0</v>
      </c>
      <c r="U58" s="179">
        <f>SUMPRODUCT(([1]S1!$G$4:$R$4=$AB58)*([1]S1!$A$336:$A$568=U$5)*([1]S1!$D$336:$D$568='[1]3'!$C$40),[1]S1!$G$336:$R$568)</f>
        <v>0</v>
      </c>
      <c r="V58" s="180">
        <f t="shared" ref="V58" si="1">SUM(F58:U68)</f>
        <v>120226.84251569252</v>
      </c>
      <c r="W58" s="118"/>
      <c r="AB58" s="1" t="str">
        <f>[1]Pav.tvarkyklė!B9</f>
        <v>III.Valymas</v>
      </c>
      <c r="AC58" s="179">
        <f>+'[1]4'!L27*1000</f>
        <v>120226.84251569255</v>
      </c>
      <c r="AD58" s="179">
        <f t="shared" si="0"/>
        <v>0</v>
      </c>
    </row>
    <row r="59" spans="2:30" ht="12.75" customHeight="1" x14ac:dyDescent="0.2">
      <c r="B59" s="182"/>
      <c r="C59" s="183"/>
      <c r="D59" s="183"/>
      <c r="E59" s="188">
        <v>600313</v>
      </c>
      <c r="F59" s="121">
        <f>+SUMIFS([1]DK!$I$105:$I$240,[1]DK!$A$105:$A$240,'[1]6.4'!$E59)</f>
        <v>-2.52</v>
      </c>
      <c r="G59" s="184"/>
      <c r="H59" s="184"/>
      <c r="I59" s="184"/>
      <c r="J59" s="184"/>
      <c r="K59" s="184"/>
      <c r="L59" s="184"/>
      <c r="M59" s="184"/>
      <c r="N59" s="184"/>
      <c r="O59" s="184"/>
      <c r="P59" s="184"/>
      <c r="Q59" s="184"/>
      <c r="R59" s="184"/>
      <c r="S59" s="184"/>
      <c r="T59" s="184"/>
      <c r="U59" s="184"/>
      <c r="V59" s="185"/>
      <c r="W59" s="118"/>
      <c r="AC59" s="184"/>
      <c r="AD59" s="184"/>
    </row>
    <row r="60" spans="2:30" ht="12.75" customHeight="1" x14ac:dyDescent="0.2">
      <c r="B60" s="182"/>
      <c r="C60" s="183"/>
      <c r="D60" s="183"/>
      <c r="E60" s="188">
        <v>600325</v>
      </c>
      <c r="F60" s="121">
        <f>+SUMIFS([1]DK!$I$105:$I$240,[1]DK!$A$105:$A$240,'[1]6.4'!$E60)</f>
        <v>38879.67</v>
      </c>
      <c r="G60" s="184"/>
      <c r="H60" s="184"/>
      <c r="I60" s="184"/>
      <c r="J60" s="184"/>
      <c r="K60" s="184"/>
      <c r="L60" s="184"/>
      <c r="M60" s="184"/>
      <c r="N60" s="184"/>
      <c r="O60" s="184"/>
      <c r="P60" s="184"/>
      <c r="Q60" s="184"/>
      <c r="R60" s="184"/>
      <c r="S60" s="184"/>
      <c r="T60" s="184"/>
      <c r="U60" s="184"/>
      <c r="V60" s="185"/>
      <c r="W60" s="118"/>
      <c r="AC60" s="184"/>
      <c r="AD60" s="184"/>
    </row>
    <row r="61" spans="2:30" ht="12.75" customHeight="1" x14ac:dyDescent="0.2">
      <c r="B61" s="182"/>
      <c r="C61" s="183"/>
      <c r="D61" s="183"/>
      <c r="E61" s="188">
        <v>600335</v>
      </c>
      <c r="F61" s="121">
        <f>+SUMIFS([1]DK!$I$105:$I$240,[1]DK!$A$105:$A$240,'[1]6.4'!$E61)</f>
        <v>648.08000000000004</v>
      </c>
      <c r="G61" s="184"/>
      <c r="H61" s="184"/>
      <c r="I61" s="184"/>
      <c r="J61" s="184"/>
      <c r="K61" s="184"/>
      <c r="L61" s="184"/>
      <c r="M61" s="184"/>
      <c r="N61" s="184"/>
      <c r="O61" s="184"/>
      <c r="P61" s="184"/>
      <c r="Q61" s="184"/>
      <c r="R61" s="184"/>
      <c r="S61" s="184"/>
      <c r="T61" s="184"/>
      <c r="U61" s="184"/>
      <c r="V61" s="185"/>
      <c r="W61" s="118"/>
      <c r="AC61" s="184"/>
      <c r="AD61" s="184"/>
    </row>
    <row r="62" spans="2:30" ht="12.75" customHeight="1" x14ac:dyDescent="0.2">
      <c r="B62" s="182"/>
      <c r="C62" s="183"/>
      <c r="D62" s="183"/>
      <c r="E62" s="188">
        <v>600345</v>
      </c>
      <c r="F62" s="121">
        <f>+SUMIFS([1]DK!$I$105:$I$240,[1]DK!$A$105:$A$240,'[1]6.4'!$E62)</f>
        <v>2860.66</v>
      </c>
      <c r="G62" s="184"/>
      <c r="H62" s="184"/>
      <c r="I62" s="184"/>
      <c r="J62" s="184"/>
      <c r="K62" s="184"/>
      <c r="L62" s="184"/>
      <c r="M62" s="184"/>
      <c r="N62" s="184"/>
      <c r="O62" s="184"/>
      <c r="P62" s="184"/>
      <c r="Q62" s="184"/>
      <c r="R62" s="184"/>
      <c r="S62" s="184"/>
      <c r="T62" s="184"/>
      <c r="U62" s="184"/>
      <c r="V62" s="185"/>
      <c r="W62" s="118"/>
      <c r="AC62" s="184"/>
      <c r="AD62" s="184"/>
    </row>
    <row r="63" spans="2:30" ht="12.75" customHeight="1" x14ac:dyDescent="0.2">
      <c r="B63" s="182"/>
      <c r="C63" s="183"/>
      <c r="D63" s="183"/>
      <c r="E63" s="188">
        <v>6003505</v>
      </c>
      <c r="F63" s="121">
        <f>+SUMIFS([1]DK!$I$105:$I$240,[1]DK!$A$105:$A$240,'[1]6.4'!$E63)</f>
        <v>7427.06</v>
      </c>
      <c r="G63" s="184"/>
      <c r="H63" s="184"/>
      <c r="I63" s="184"/>
      <c r="J63" s="184"/>
      <c r="K63" s="184"/>
      <c r="L63" s="184"/>
      <c r="M63" s="184"/>
      <c r="N63" s="184"/>
      <c r="O63" s="184"/>
      <c r="P63" s="184"/>
      <c r="Q63" s="184"/>
      <c r="R63" s="184"/>
      <c r="S63" s="184"/>
      <c r="T63" s="184"/>
      <c r="U63" s="184"/>
      <c r="V63" s="185"/>
      <c r="W63" s="118"/>
      <c r="AC63" s="184"/>
      <c r="AD63" s="184"/>
    </row>
    <row r="64" spans="2:30" ht="12.75" customHeight="1" x14ac:dyDescent="0.2">
      <c r="B64" s="182"/>
      <c r="C64" s="183"/>
      <c r="D64" s="183"/>
      <c r="E64" s="188">
        <v>6003515</v>
      </c>
      <c r="F64" s="121">
        <f>+SUMIFS([1]DK!$I$105:$I$240,[1]DK!$A$105:$A$240,'[1]6.4'!$E64)</f>
        <v>5878.34</v>
      </c>
      <c r="G64" s="184"/>
      <c r="H64" s="184"/>
      <c r="I64" s="184"/>
      <c r="J64" s="184"/>
      <c r="K64" s="184"/>
      <c r="L64" s="184"/>
      <c r="M64" s="184"/>
      <c r="N64" s="184"/>
      <c r="O64" s="184"/>
      <c r="P64" s="184"/>
      <c r="Q64" s="184"/>
      <c r="R64" s="184"/>
      <c r="S64" s="184"/>
      <c r="T64" s="184"/>
      <c r="U64" s="184"/>
      <c r="V64" s="185"/>
      <c r="W64" s="118"/>
      <c r="AC64" s="184"/>
      <c r="AD64" s="184"/>
    </row>
    <row r="65" spans="2:30" ht="12.75" customHeight="1" x14ac:dyDescent="0.2">
      <c r="B65" s="182"/>
      <c r="C65" s="183"/>
      <c r="D65" s="183"/>
      <c r="E65" s="188">
        <v>6003525</v>
      </c>
      <c r="F65" s="121">
        <f>+SUMIFS([1]DK!$I$105:$I$240,[1]DK!$A$105:$A$240,'[1]6.4'!$E65)</f>
        <v>488.78</v>
      </c>
      <c r="G65" s="184"/>
      <c r="H65" s="184"/>
      <c r="I65" s="184"/>
      <c r="J65" s="184"/>
      <c r="K65" s="184"/>
      <c r="L65" s="184"/>
      <c r="M65" s="184"/>
      <c r="N65" s="184"/>
      <c r="O65" s="184"/>
      <c r="P65" s="184"/>
      <c r="Q65" s="184"/>
      <c r="R65" s="184"/>
      <c r="S65" s="184"/>
      <c r="T65" s="184"/>
      <c r="U65" s="184"/>
      <c r="V65" s="185"/>
      <c r="W65" s="118"/>
      <c r="AC65" s="184"/>
      <c r="AD65" s="184"/>
    </row>
    <row r="66" spans="2:30" ht="12.75" customHeight="1" x14ac:dyDescent="0.2">
      <c r="B66" s="182"/>
      <c r="C66" s="183"/>
      <c r="D66" s="183"/>
      <c r="E66" s="188">
        <v>600365</v>
      </c>
      <c r="F66" s="121">
        <f>+SUMIFS([1]DK!$I$105:$I$240,[1]DK!$A$105:$A$240,'[1]6.4'!$E66)</f>
        <v>49941.27</v>
      </c>
      <c r="G66" s="184"/>
      <c r="H66" s="184"/>
      <c r="I66" s="184"/>
      <c r="J66" s="184"/>
      <c r="K66" s="184"/>
      <c r="L66" s="184"/>
      <c r="M66" s="184"/>
      <c r="N66" s="184"/>
      <c r="O66" s="184"/>
      <c r="P66" s="184"/>
      <c r="Q66" s="184"/>
      <c r="R66" s="184"/>
      <c r="S66" s="184"/>
      <c r="T66" s="184"/>
      <c r="U66" s="184"/>
      <c r="V66" s="185"/>
      <c r="W66" s="118"/>
      <c r="AC66" s="184"/>
      <c r="AD66" s="184"/>
    </row>
    <row r="67" spans="2:30" ht="12.75" customHeight="1" x14ac:dyDescent="0.2">
      <c r="B67" s="182"/>
      <c r="C67" s="183"/>
      <c r="D67" s="183"/>
      <c r="E67" s="188">
        <v>600395</v>
      </c>
      <c r="F67" s="121">
        <f>+SUMIFS([1]DK!$I$105:$I$240,[1]DK!$A$105:$A$240,'[1]6.4'!$E67)</f>
        <v>294.89999999999998</v>
      </c>
      <c r="G67" s="184"/>
      <c r="H67" s="184"/>
      <c r="I67" s="184"/>
      <c r="J67" s="184"/>
      <c r="K67" s="184"/>
      <c r="L67" s="184"/>
      <c r="M67" s="184"/>
      <c r="N67" s="184"/>
      <c r="O67" s="184"/>
      <c r="P67" s="184"/>
      <c r="Q67" s="184"/>
      <c r="R67" s="184"/>
      <c r="S67" s="184"/>
      <c r="T67" s="184"/>
      <c r="U67" s="184"/>
      <c r="V67" s="185"/>
      <c r="W67" s="118"/>
      <c r="AC67" s="184"/>
      <c r="AD67" s="184"/>
    </row>
    <row r="68" spans="2:30" ht="12.75" customHeight="1" x14ac:dyDescent="0.2">
      <c r="B68" s="182"/>
      <c r="C68" s="183"/>
      <c r="D68" s="189"/>
      <c r="E68" s="188">
        <v>63082</v>
      </c>
      <c r="F68" s="121">
        <f>+SUMIFS([1]DK!$I$105:$I$240,[1]DK!$A$105:$A$240,'[1]6.4'!$E68)</f>
        <v>7801</v>
      </c>
      <c r="G68" s="186"/>
      <c r="H68" s="186"/>
      <c r="I68" s="186"/>
      <c r="J68" s="186"/>
      <c r="K68" s="186"/>
      <c r="L68" s="186"/>
      <c r="M68" s="186"/>
      <c r="N68" s="186"/>
      <c r="O68" s="186"/>
      <c r="P68" s="186"/>
      <c r="Q68" s="186"/>
      <c r="R68" s="186"/>
      <c r="S68" s="186"/>
      <c r="T68" s="186"/>
      <c r="U68" s="186"/>
      <c r="V68" s="187"/>
      <c r="W68" s="118"/>
      <c r="AC68" s="186"/>
      <c r="AD68" s="186"/>
    </row>
    <row r="69" spans="2:30" ht="12.75" customHeight="1" x14ac:dyDescent="0.2">
      <c r="B69" s="182"/>
      <c r="C69" s="183"/>
      <c r="D69" s="177" t="s">
        <v>215</v>
      </c>
      <c r="E69" s="188">
        <v>600306</v>
      </c>
      <c r="F69" s="121">
        <f>+SUMIFS([1]DK!$I$105:$I$240,[1]DK!$A$105:$A$240,'[1]6.4'!$E69)</f>
        <v>1480.65</v>
      </c>
      <c r="G69" s="179">
        <f>-SUMPRODUCT(([1]S1!$G$4:$R$4=$AB69)*([1]S1!$E$5:$E$568=[1]Pav.tvarkyklė!$C$18),[1]S1!$G$5:$R$568)</f>
        <v>-1480.65</v>
      </c>
      <c r="H69" s="179">
        <f>+[1]S2!AA7</f>
        <v>819.35462706968292</v>
      </c>
      <c r="I69" s="179">
        <f>SUMPRODUCT(([1]S1!$G$4:$R$4=$AB69)*([1]S1!$A$336:$A$568=I$5)*([1]S1!$D$336:$D$568='[1]3'!$C$40),[1]S1!$G$336:$R$568)</f>
        <v>0</v>
      </c>
      <c r="J69" s="179">
        <f>SUMPRODUCT(([1]S1!$G$4:$R$4=$AB69)*([1]S1!$A$336:$A$568=J$5)*([1]S1!$D$336:$D$568='[1]3'!$C$40),[1]S1!$G$336:$R$568)</f>
        <v>62.795707412734941</v>
      </c>
      <c r="K69" s="179">
        <f>SUMPRODUCT(([1]S1!$G$4:$R$4=$AB69)*([1]S1!$A$336:$A$568=K$5)*([1]S1!$D$336:$D$568='[1]3'!$C$40),[1]S1!$G$336:$R$568)</f>
        <v>0</v>
      </c>
      <c r="L69" s="179">
        <f>SUMPRODUCT(([1]S1!$G$4:$R$4=$AB69)*([1]S1!$A$336:$A$568=L$5)*([1]S1!$D$336:$D$568='[1]3'!$C$40),[1]S1!$G$336:$R$568)</f>
        <v>0</v>
      </c>
      <c r="M69" s="179">
        <f>SUMPRODUCT(([1]S1!$G$4:$R$4=$AB69)*([1]S1!$A$336:$A$568=M$5)*([1]S1!$D$336:$D$568='[1]3'!$C$40),[1]S1!$G$336:$R$568)</f>
        <v>0</v>
      </c>
      <c r="N69" s="179">
        <f>SUMPRODUCT(([1]S1!$G$4:$R$4=$AB69)*([1]S1!$A$336:$A$568=N$5)*([1]S1!$D$336:$D$568='[1]3'!$C$40),[1]S1!$G$336:$R$568)</f>
        <v>0</v>
      </c>
      <c r="O69" s="179">
        <f>SUMPRODUCT(([1]S1!$G$4:$R$4=$AB69)*([1]S1!$A$336:$A$568=O$5)*([1]S1!$D$336:$D$568='[1]3'!$C$40),[1]S1!$G$336:$R$568)</f>
        <v>0</v>
      </c>
      <c r="P69" s="179">
        <f>SUMPRODUCT(([1]S1!$G$4:$R$4=$AB69)*([1]S1!$A$336:$A$568=P$5)*([1]S1!$D$336:$D$568='[1]3'!$C$40),[1]S1!$G$336:$R$568)</f>
        <v>0</v>
      </c>
      <c r="Q69" s="179">
        <f>SUMPRODUCT(([1]S1!$G$4:$R$4=$AB69)*([1]S1!$A$336:$A$568=Q$5)*([1]S1!$D$336:$D$568='[1]3'!$C$40),[1]S1!$G$336:$R$568)</f>
        <v>0</v>
      </c>
      <c r="R69" s="179">
        <f>SUMPRODUCT(([1]S1!$G$4:$R$4=$AB69)*([1]S1!$A$336:$A$568=R$5)*([1]S1!$D$336:$D$568='[1]3'!$C$40),[1]S1!$G$336:$R$568)</f>
        <v>0</v>
      </c>
      <c r="S69" s="179">
        <f>SUMPRODUCT(([1]S1!$G$4:$R$4=$AB69)*([1]S1!$A$336:$A$568=S$5)*([1]S1!$D$336:$D$568='[1]3'!$C$40),[1]S1!$G$336:$R$568)</f>
        <v>0</v>
      </c>
      <c r="T69" s="179">
        <f>SUMPRODUCT(([1]S1!$G$4:$R$4=$AB69)*([1]S1!$A$336:$A$568=T$5)*([1]S1!$D$336:$D$568='[1]3'!$C$40),[1]S1!$G$336:$R$568)</f>
        <v>0</v>
      </c>
      <c r="U69" s="179">
        <f>SUMPRODUCT(([1]S1!$G$4:$R$4=$AB69)*([1]S1!$A$336:$A$568=U$5)*([1]S1!$D$336:$D$568='[1]3'!$C$40),[1]S1!$G$336:$R$568)</f>
        <v>0</v>
      </c>
      <c r="V69" s="180">
        <f>SUM(F69:U78)</f>
        <v>17306.460334482421</v>
      </c>
      <c r="W69" s="118"/>
      <c r="AB69" s="1" t="str">
        <f>[1]Pav.tvarkyklė!B10</f>
        <v>III.Dumblas</v>
      </c>
      <c r="AC69" s="179">
        <f>+'[1]4'!M27*1000</f>
        <v>17306.370334482417</v>
      </c>
      <c r="AD69" s="179">
        <f t="shared" si="0"/>
        <v>9.0000000003783498E-2</v>
      </c>
    </row>
    <row r="70" spans="2:30" ht="12.75" customHeight="1" x14ac:dyDescent="0.2">
      <c r="B70" s="182"/>
      <c r="C70" s="183"/>
      <c r="D70" s="183"/>
      <c r="E70" s="188">
        <v>600314</v>
      </c>
      <c r="F70" s="121">
        <f>+SUMIFS([1]DK!$I$105:$I$240,[1]DK!$A$105:$A$240,'[1]6.4'!$E70)</f>
        <v>2595.9699999999998</v>
      </c>
      <c r="G70" s="184"/>
      <c r="H70" s="184"/>
      <c r="I70" s="184"/>
      <c r="J70" s="184"/>
      <c r="K70" s="184"/>
      <c r="L70" s="184"/>
      <c r="M70" s="184"/>
      <c r="N70" s="184"/>
      <c r="O70" s="184"/>
      <c r="P70" s="184"/>
      <c r="Q70" s="184"/>
      <c r="R70" s="184"/>
      <c r="S70" s="184"/>
      <c r="T70" s="184"/>
      <c r="U70" s="184"/>
      <c r="V70" s="185"/>
      <c r="W70" s="118"/>
      <c r="AC70" s="184"/>
      <c r="AD70" s="184"/>
    </row>
    <row r="71" spans="2:30" ht="12.75" customHeight="1" x14ac:dyDescent="0.2">
      <c r="B71" s="182"/>
      <c r="C71" s="183"/>
      <c r="D71" s="183"/>
      <c r="E71" s="188">
        <v>600326</v>
      </c>
      <c r="F71" s="121">
        <f>+SUMIFS([1]DK!$I$105:$I$240,[1]DK!$A$105:$A$240,'[1]6.4'!$E71)</f>
        <v>10154.67</v>
      </c>
      <c r="G71" s="184"/>
      <c r="H71" s="184"/>
      <c r="I71" s="184"/>
      <c r="J71" s="184"/>
      <c r="K71" s="184"/>
      <c r="L71" s="184"/>
      <c r="M71" s="184"/>
      <c r="N71" s="184"/>
      <c r="O71" s="184"/>
      <c r="P71" s="184"/>
      <c r="Q71" s="184"/>
      <c r="R71" s="184"/>
      <c r="S71" s="184"/>
      <c r="T71" s="184"/>
      <c r="U71" s="184"/>
      <c r="V71" s="185"/>
      <c r="W71" s="118"/>
      <c r="AC71" s="184"/>
      <c r="AD71" s="184"/>
    </row>
    <row r="72" spans="2:30" ht="12.75" customHeight="1" x14ac:dyDescent="0.2">
      <c r="B72" s="182"/>
      <c r="C72" s="183"/>
      <c r="D72" s="183"/>
      <c r="E72" s="188">
        <v>600336</v>
      </c>
      <c r="F72" s="121">
        <f>+SUMIFS([1]DK!$I$105:$I$240,[1]DK!$A$105:$A$240,'[1]6.4'!$E72)</f>
        <v>172.37</v>
      </c>
      <c r="G72" s="184"/>
      <c r="H72" s="184"/>
      <c r="I72" s="184"/>
      <c r="J72" s="184"/>
      <c r="K72" s="184"/>
      <c r="L72" s="184"/>
      <c r="M72" s="184"/>
      <c r="N72" s="184"/>
      <c r="O72" s="184"/>
      <c r="P72" s="184"/>
      <c r="Q72" s="184"/>
      <c r="R72" s="184"/>
      <c r="S72" s="184"/>
      <c r="T72" s="184"/>
      <c r="U72" s="184"/>
      <c r="V72" s="185"/>
      <c r="W72" s="118"/>
      <c r="AC72" s="184"/>
      <c r="AD72" s="184"/>
    </row>
    <row r="73" spans="2:30" ht="12.75" customHeight="1" x14ac:dyDescent="0.2">
      <c r="B73" s="182"/>
      <c r="C73" s="183"/>
      <c r="D73" s="183"/>
      <c r="E73" s="188">
        <v>600346</v>
      </c>
      <c r="F73" s="121">
        <f>+SUMIFS([1]DK!$I$105:$I$240,[1]DK!$A$105:$A$240,'[1]6.4'!$E73)</f>
        <v>833.39</v>
      </c>
      <c r="G73" s="184"/>
      <c r="H73" s="184"/>
      <c r="I73" s="184"/>
      <c r="J73" s="184"/>
      <c r="K73" s="184"/>
      <c r="L73" s="184"/>
      <c r="M73" s="184"/>
      <c r="N73" s="184"/>
      <c r="O73" s="184"/>
      <c r="P73" s="184"/>
      <c r="Q73" s="184"/>
      <c r="R73" s="184"/>
      <c r="S73" s="184"/>
      <c r="T73" s="184"/>
      <c r="U73" s="184"/>
      <c r="V73" s="185"/>
      <c r="W73" s="118"/>
      <c r="AC73" s="184"/>
      <c r="AD73" s="184"/>
    </row>
    <row r="74" spans="2:30" ht="12.75" customHeight="1" x14ac:dyDescent="0.2">
      <c r="B74" s="182"/>
      <c r="C74" s="183"/>
      <c r="D74" s="183"/>
      <c r="E74" s="188">
        <v>6003506</v>
      </c>
      <c r="F74" s="121">
        <f>+SUMIFS([1]DK!$I$105:$I$240,[1]DK!$A$105:$A$240,'[1]6.4'!$E74)</f>
        <v>958.12</v>
      </c>
      <c r="G74" s="184"/>
      <c r="H74" s="184"/>
      <c r="I74" s="184"/>
      <c r="J74" s="184"/>
      <c r="K74" s="184"/>
      <c r="L74" s="184"/>
      <c r="M74" s="184"/>
      <c r="N74" s="184"/>
      <c r="O74" s="184"/>
      <c r="P74" s="184"/>
      <c r="Q74" s="184"/>
      <c r="R74" s="184"/>
      <c r="S74" s="184"/>
      <c r="T74" s="184"/>
      <c r="U74" s="184"/>
      <c r="V74" s="185"/>
      <c r="W74" s="118"/>
      <c r="AC74" s="184"/>
      <c r="AD74" s="184"/>
    </row>
    <row r="75" spans="2:30" ht="12.75" customHeight="1" x14ac:dyDescent="0.2">
      <c r="B75" s="182"/>
      <c r="C75" s="183"/>
      <c r="D75" s="183"/>
      <c r="E75" s="188">
        <v>6003516</v>
      </c>
      <c r="F75" s="121">
        <f>+SUMIFS([1]DK!$I$105:$I$240,[1]DK!$A$105:$A$240,'[1]6.4'!$E75)</f>
        <v>79.62</v>
      </c>
      <c r="G75" s="184"/>
      <c r="H75" s="184"/>
      <c r="I75" s="184"/>
      <c r="J75" s="184"/>
      <c r="K75" s="184"/>
      <c r="L75" s="184"/>
      <c r="M75" s="184"/>
      <c r="N75" s="184"/>
      <c r="O75" s="184"/>
      <c r="P75" s="184"/>
      <c r="Q75" s="184"/>
      <c r="R75" s="184"/>
      <c r="S75" s="184"/>
      <c r="T75" s="184"/>
      <c r="U75" s="184"/>
      <c r="V75" s="185"/>
      <c r="W75" s="118"/>
      <c r="AC75" s="184"/>
      <c r="AD75" s="184"/>
    </row>
    <row r="76" spans="2:30" ht="12.75" customHeight="1" x14ac:dyDescent="0.2">
      <c r="B76" s="182"/>
      <c r="C76" s="183"/>
      <c r="D76" s="183"/>
      <c r="E76" s="188">
        <v>600366</v>
      </c>
      <c r="F76" s="121">
        <f>+SUMIFS([1]DK!$I$105:$I$240,[1]DK!$A$105:$A$240,'[1]6.4'!$E76)</f>
        <v>1159.67</v>
      </c>
      <c r="G76" s="184"/>
      <c r="H76" s="184"/>
      <c r="I76" s="184"/>
      <c r="J76" s="184"/>
      <c r="K76" s="184"/>
      <c r="L76" s="184"/>
      <c r="M76" s="184"/>
      <c r="N76" s="184"/>
      <c r="O76" s="184"/>
      <c r="P76" s="184"/>
      <c r="Q76" s="184"/>
      <c r="R76" s="184"/>
      <c r="S76" s="184"/>
      <c r="T76" s="184"/>
      <c r="U76" s="184"/>
      <c r="V76" s="185"/>
      <c r="W76" s="118"/>
      <c r="AC76" s="184"/>
      <c r="AD76" s="184"/>
    </row>
    <row r="77" spans="2:30" ht="12.75" customHeight="1" x14ac:dyDescent="0.2">
      <c r="B77" s="182"/>
      <c r="C77" s="183"/>
      <c r="D77" s="183"/>
      <c r="E77" s="188">
        <v>600386</v>
      </c>
      <c r="F77" s="121">
        <f>+SUMIFS([1]DK!$I$105:$I$240,[1]DK!$A$105:$A$240,'[1]6.4'!$E77)</f>
        <v>60.5</v>
      </c>
      <c r="G77" s="184"/>
      <c r="H77" s="184"/>
      <c r="I77" s="184"/>
      <c r="J77" s="184"/>
      <c r="K77" s="184"/>
      <c r="L77" s="184"/>
      <c r="M77" s="184"/>
      <c r="N77" s="184"/>
      <c r="O77" s="184"/>
      <c r="P77" s="184"/>
      <c r="Q77" s="184"/>
      <c r="R77" s="184"/>
      <c r="S77" s="184"/>
      <c r="T77" s="184"/>
      <c r="U77" s="184"/>
      <c r="V77" s="185"/>
      <c r="W77" s="118"/>
      <c r="AC77" s="184"/>
      <c r="AD77" s="184"/>
    </row>
    <row r="78" spans="2:30" ht="12.75" customHeight="1" x14ac:dyDescent="0.2">
      <c r="B78" s="182"/>
      <c r="C78" s="189"/>
      <c r="D78" s="189"/>
      <c r="E78" s="188">
        <v>600396</v>
      </c>
      <c r="F78" s="121">
        <f>+SUMIFS([1]DK!$I$105:$I$240,[1]DK!$A$105:$A$240,'[1]6.4'!$E78)</f>
        <v>410</v>
      </c>
      <c r="G78" s="186"/>
      <c r="H78" s="186"/>
      <c r="I78" s="186"/>
      <c r="J78" s="186"/>
      <c r="K78" s="186"/>
      <c r="L78" s="186"/>
      <c r="M78" s="186"/>
      <c r="N78" s="186"/>
      <c r="O78" s="186"/>
      <c r="P78" s="186"/>
      <c r="Q78" s="186"/>
      <c r="R78" s="186"/>
      <c r="S78" s="186"/>
      <c r="T78" s="186"/>
      <c r="U78" s="186"/>
      <c r="V78" s="187"/>
      <c r="W78" s="118"/>
      <c r="AC78" s="186"/>
      <c r="AD78" s="186"/>
    </row>
    <row r="79" spans="2:30" ht="12.75" customHeight="1" x14ac:dyDescent="0.2">
      <c r="B79" s="182"/>
      <c r="C79" s="177" t="s">
        <v>216</v>
      </c>
      <c r="D79" s="177" t="s">
        <v>217</v>
      </c>
      <c r="E79" s="188">
        <v>600327</v>
      </c>
      <c r="F79" s="121">
        <f>+SUMIFS([1]DK!$I$105:$I$240,[1]DK!$A$105:$A$240,'[1]6.4'!$E79)</f>
        <v>26695.24</v>
      </c>
      <c r="G79" s="179">
        <f>-SUMPRODUCT(([1]S1!$G$4:$R$4=$AB79)*([1]S1!$E$5:$E$568=[1]Pav.tvarkyklė!$C$18),[1]S1!$G$5:$R$568)</f>
        <v>0</v>
      </c>
      <c r="H79" s="179">
        <f>+[1]S2!AB7</f>
        <v>0</v>
      </c>
      <c r="I79" s="179">
        <f>SUMPRODUCT(([1]S1!$G$4:$R$4=$AB79)*([1]S1!$A$336:$A$568=I$5)*([1]S1!$D$336:$D$568='[1]3'!$C$40),[1]S1!$G$336:$R$568)</f>
        <v>0</v>
      </c>
      <c r="J79" s="179">
        <f>SUMPRODUCT(([1]S1!$G$4:$R$4=$AB79)*([1]S1!$A$336:$A$568=J$5)*([1]S1!$D$336:$D$568='[1]3'!$C$40),[1]S1!$G$336:$R$568)</f>
        <v>53.169006738372985</v>
      </c>
      <c r="K79" s="179">
        <f>SUMPRODUCT(([1]S1!$G$4:$R$4=$AB79)*([1]S1!$A$336:$A$568=K$5)*([1]S1!$D$336:$D$568='[1]3'!$C$40),[1]S1!$G$336:$R$568)</f>
        <v>0</v>
      </c>
      <c r="L79" s="179">
        <f>SUMPRODUCT(([1]S1!$G$4:$R$4=$AB79)*([1]S1!$A$336:$A$568=L$5)*([1]S1!$D$336:$D$568='[1]3'!$C$40),[1]S1!$G$336:$R$568)</f>
        <v>0</v>
      </c>
      <c r="M79" s="179">
        <f>SUMPRODUCT(([1]S1!$G$4:$R$4=$AB79)*([1]S1!$A$336:$A$568=M$5)*([1]S1!$D$336:$D$568='[1]3'!$C$40),[1]S1!$G$336:$R$568)</f>
        <v>0</v>
      </c>
      <c r="N79" s="179">
        <f>SUMPRODUCT(([1]S1!$G$4:$R$4=$AB79)*([1]S1!$A$336:$A$568=N$5)*([1]S1!$D$336:$D$568='[1]3'!$C$40),[1]S1!$G$336:$R$568)</f>
        <v>0</v>
      </c>
      <c r="O79" s="179">
        <f>SUMPRODUCT(([1]S1!$G$4:$R$4=$AB79)*([1]S1!$A$336:$A$568=O$5)*([1]S1!$D$336:$D$568='[1]3'!$C$40),[1]S1!$G$336:$R$568)</f>
        <v>0</v>
      </c>
      <c r="P79" s="179">
        <f>SUMPRODUCT(([1]S1!$G$4:$R$4=$AB79)*([1]S1!$A$336:$A$568=P$5)*([1]S1!$D$336:$D$568='[1]3'!$C$40),[1]S1!$G$336:$R$568)</f>
        <v>0</v>
      </c>
      <c r="Q79" s="179">
        <f>SUMPRODUCT(([1]S1!$G$4:$R$4=$AB79)*([1]S1!$A$336:$A$568=Q$5)*([1]S1!$D$336:$D$568='[1]3'!$C$40),[1]S1!$G$336:$R$568)</f>
        <v>0</v>
      </c>
      <c r="R79" s="179">
        <f>SUMPRODUCT(([1]S1!$G$4:$R$4=$AB79)*([1]S1!$A$336:$A$568=R$5)*([1]S1!$D$336:$D$568='[1]3'!$C$40),[1]S1!$G$336:$R$568)</f>
        <v>0</v>
      </c>
      <c r="S79" s="179">
        <f>SUMPRODUCT(([1]S1!$G$4:$R$4=$AB79)*([1]S1!$A$336:$A$568=S$5)*([1]S1!$D$336:$D$568='[1]3'!$C$40),[1]S1!$G$336:$R$568)</f>
        <v>0</v>
      </c>
      <c r="T79" s="179">
        <f>SUMPRODUCT(([1]S1!$G$4:$R$4=$AB79)*([1]S1!$A$336:$A$568=T$5)*([1]S1!$D$336:$D$568='[1]3'!$C$40),[1]S1!$G$336:$R$568)</f>
        <v>0</v>
      </c>
      <c r="U79" s="179">
        <f>SUMPRODUCT(([1]S1!$G$4:$R$4=$AB79)*([1]S1!$A$336:$A$568=U$5)*([1]S1!$D$336:$D$568='[1]3'!$C$40),[1]S1!$G$336:$R$568)</f>
        <v>0</v>
      </c>
      <c r="V79" s="180">
        <f>SUM(F79:U84)</f>
        <v>27434.479006738373</v>
      </c>
      <c r="W79" s="118"/>
      <c r="AB79" s="1" t="str">
        <f>[1]Pav.tvarkyklė!B11</f>
        <v>III.Pav.nuotekos</v>
      </c>
      <c r="AC79" s="179">
        <f>+'[1]4'!N27*1000</f>
        <v>27434.479006738376</v>
      </c>
      <c r="AD79" s="179">
        <f t="shared" si="0"/>
        <v>0</v>
      </c>
    </row>
    <row r="80" spans="2:30" x14ac:dyDescent="0.2">
      <c r="B80" s="182"/>
      <c r="C80" s="183"/>
      <c r="D80" s="183"/>
      <c r="E80" s="188">
        <v>600337</v>
      </c>
      <c r="F80" s="121">
        <f>+SUMIFS([1]DK!$I$105:$I$240,[1]DK!$A$105:$A$240,'[1]6.4'!$E80)</f>
        <v>472.52</v>
      </c>
      <c r="G80" s="184"/>
      <c r="H80" s="184"/>
      <c r="I80" s="184"/>
      <c r="J80" s="184"/>
      <c r="K80" s="184"/>
      <c r="L80" s="184"/>
      <c r="M80" s="184"/>
      <c r="N80" s="184"/>
      <c r="O80" s="184"/>
      <c r="P80" s="184"/>
      <c r="Q80" s="184"/>
      <c r="R80" s="184"/>
      <c r="S80" s="184"/>
      <c r="T80" s="184"/>
      <c r="U80" s="184"/>
      <c r="V80" s="185"/>
      <c r="W80" s="118"/>
      <c r="AC80" s="184"/>
      <c r="AD80" s="184"/>
    </row>
    <row r="81" spans="2:30" x14ac:dyDescent="0.2">
      <c r="B81" s="182"/>
      <c r="C81" s="183"/>
      <c r="D81" s="183"/>
      <c r="E81" s="188">
        <v>600347</v>
      </c>
      <c r="F81" s="121">
        <f>+SUMIFS([1]DK!$I$105:$I$240,[1]DK!$A$105:$A$240,'[1]6.4'!$E81)</f>
        <v>0</v>
      </c>
      <c r="G81" s="184"/>
      <c r="H81" s="184"/>
      <c r="I81" s="184"/>
      <c r="J81" s="184"/>
      <c r="K81" s="184"/>
      <c r="L81" s="184"/>
      <c r="M81" s="184"/>
      <c r="N81" s="184"/>
      <c r="O81" s="184"/>
      <c r="P81" s="184"/>
      <c r="Q81" s="184"/>
      <c r="R81" s="184"/>
      <c r="S81" s="184"/>
      <c r="T81" s="184"/>
      <c r="U81" s="184"/>
      <c r="V81" s="185"/>
      <c r="W81" s="118"/>
      <c r="AC81" s="184"/>
      <c r="AD81" s="184"/>
    </row>
    <row r="82" spans="2:30" x14ac:dyDescent="0.2">
      <c r="B82" s="182"/>
      <c r="C82" s="183"/>
      <c r="D82" s="183"/>
      <c r="E82" s="188">
        <v>6003517</v>
      </c>
      <c r="F82" s="121">
        <f>+SUMIFS([1]DK!$I$105:$I$240,[1]DK!$A$105:$A$240,'[1]6.4'!$E82)</f>
        <v>191.38</v>
      </c>
      <c r="G82" s="184"/>
      <c r="H82" s="184"/>
      <c r="I82" s="184"/>
      <c r="J82" s="184"/>
      <c r="K82" s="184"/>
      <c r="L82" s="184"/>
      <c r="M82" s="184"/>
      <c r="N82" s="184"/>
      <c r="O82" s="184"/>
      <c r="P82" s="184"/>
      <c r="Q82" s="184"/>
      <c r="R82" s="184"/>
      <c r="S82" s="184"/>
      <c r="T82" s="184"/>
      <c r="U82" s="184"/>
      <c r="V82" s="185"/>
      <c r="W82" s="118"/>
      <c r="AC82" s="184"/>
      <c r="AD82" s="184"/>
    </row>
    <row r="83" spans="2:30" x14ac:dyDescent="0.2">
      <c r="B83" s="182"/>
      <c r="C83" s="183"/>
      <c r="D83" s="183"/>
      <c r="E83" s="188">
        <v>6003597</v>
      </c>
      <c r="F83" s="121">
        <f>+SUMIFS([1]DK!$I$105:$I$240,[1]DK!$A$105:$A$240,'[1]6.4'!$E83)</f>
        <v>22.17</v>
      </c>
      <c r="G83" s="184"/>
      <c r="H83" s="184"/>
      <c r="I83" s="184"/>
      <c r="J83" s="184"/>
      <c r="K83" s="184"/>
      <c r="L83" s="184"/>
      <c r="M83" s="184"/>
      <c r="N83" s="184"/>
      <c r="O83" s="184"/>
      <c r="P83" s="184"/>
      <c r="Q83" s="184"/>
      <c r="R83" s="184"/>
      <c r="S83" s="184"/>
      <c r="T83" s="184"/>
      <c r="U83" s="184"/>
      <c r="V83" s="185"/>
      <c r="W83" s="118"/>
      <c r="AC83" s="184"/>
      <c r="AD83" s="184"/>
    </row>
    <row r="84" spans="2:30" x14ac:dyDescent="0.2">
      <c r="B84" s="182"/>
      <c r="C84" s="189"/>
      <c r="D84" s="189"/>
      <c r="E84" s="188">
        <v>600397</v>
      </c>
      <c r="F84" s="121">
        <f>+SUMIFS([1]DK!$I$105:$I$240,[1]DK!$A$105:$A$240,'[1]6.4'!$E84)</f>
        <v>0</v>
      </c>
      <c r="G84" s="186"/>
      <c r="H84" s="186"/>
      <c r="I84" s="186"/>
      <c r="J84" s="186"/>
      <c r="K84" s="186"/>
      <c r="L84" s="186"/>
      <c r="M84" s="186"/>
      <c r="N84" s="186"/>
      <c r="O84" s="186"/>
      <c r="P84" s="186"/>
      <c r="Q84" s="186"/>
      <c r="R84" s="186"/>
      <c r="S84" s="186"/>
      <c r="T84" s="186"/>
      <c r="U84" s="186"/>
      <c r="V84" s="187"/>
      <c r="W84" s="118"/>
      <c r="AC84" s="186"/>
      <c r="AD84" s="186"/>
    </row>
    <row r="85" spans="2:30" ht="26.25" customHeight="1" x14ac:dyDescent="0.2">
      <c r="B85" s="182"/>
      <c r="C85" s="190" t="s">
        <v>218</v>
      </c>
      <c r="D85" s="190" t="s">
        <v>219</v>
      </c>
      <c r="E85" s="188"/>
      <c r="F85" s="121">
        <f>+SUMIFS([1]DK!$I$105:$I$240,[1]DK!$A$105:$A$240,'[1]6.4'!$E85)</f>
        <v>0</v>
      </c>
      <c r="G85" s="191">
        <f>-SUMPRODUCT(([1]S1!$G$4:$R$4=$AB85)*([1]S1!$E$5:$E$568=[1]Pav.tvarkyklė!$C$18),[1]S1!$G$5:$R$568)</f>
        <v>0</v>
      </c>
      <c r="H85" s="191">
        <f>+[1]S2!AC7</f>
        <v>0</v>
      </c>
      <c r="I85" s="191">
        <f>SUMPRODUCT(([1]S1!$G$4:$R$4=$AB85)*([1]S1!$A$336:$A$568=I$5)*([1]S1!$D$336:$D$568='[1]3'!$C$40),[1]S1!$G$336:$R$568)</f>
        <v>0</v>
      </c>
      <c r="J85" s="191">
        <f>SUMPRODUCT(([1]S1!$G$4:$R$4=$AB85)*([1]S1!$A$336:$A$568=J$5)*([1]S1!$D$336:$D$568='[1]3'!$C$40),[1]S1!$G$336:$R$568)</f>
        <v>0</v>
      </c>
      <c r="K85" s="191">
        <f>SUMPRODUCT(([1]S1!$G$4:$R$4=$AB85)*([1]S1!$A$336:$A$568=K$5)*([1]S1!$D$336:$D$568='[1]3'!$C$40),[1]S1!$G$336:$R$568)</f>
        <v>0</v>
      </c>
      <c r="L85" s="191">
        <f>SUMPRODUCT(([1]S1!$G$4:$R$4=$AB85)*([1]S1!$A$336:$A$568=L$5)*([1]S1!$D$336:$D$568='[1]3'!$C$40),[1]S1!$G$336:$R$568)</f>
        <v>0</v>
      </c>
      <c r="M85" s="191">
        <f>SUMPRODUCT(([1]S1!$G$4:$R$4=$AB85)*([1]S1!$A$336:$A$568=M$5)*([1]S1!$D$336:$D$568='[1]3'!$C$40),[1]S1!$G$336:$R$568)</f>
        <v>0</v>
      </c>
      <c r="N85" s="191">
        <f>SUMPRODUCT(([1]S1!$G$4:$R$4=$AB85)*([1]S1!$A$336:$A$568=N$5)*([1]S1!$D$336:$D$568='[1]3'!$C$40),[1]S1!$G$336:$R$568)</f>
        <v>0</v>
      </c>
      <c r="O85" s="191">
        <f>SUMPRODUCT(([1]S1!$G$4:$R$4=$AB85)*([1]S1!$A$336:$A$568=O$5)*([1]S1!$D$336:$D$568='[1]3'!$C$40),[1]S1!$G$336:$R$568)</f>
        <v>0</v>
      </c>
      <c r="P85" s="191">
        <f>SUMPRODUCT(([1]S1!$G$4:$R$4=$AB85)*([1]S1!$A$336:$A$568=P$5)*([1]S1!$D$336:$D$568='[1]3'!$C$40),[1]S1!$G$336:$R$568)</f>
        <v>0</v>
      </c>
      <c r="Q85" s="191">
        <f>SUMPRODUCT(([1]S1!$G$4:$R$4=$AB85)*([1]S1!$A$336:$A$568=Q$5)*([1]S1!$D$336:$D$568='[1]3'!$C$40),[1]S1!$G$336:$R$568)</f>
        <v>0</v>
      </c>
      <c r="R85" s="191">
        <f>SUMPRODUCT(([1]S1!$G$4:$R$4=$AB85)*([1]S1!$A$336:$A$568=R$5)*([1]S1!$D$336:$D$568='[1]3'!$C$40),[1]S1!$G$336:$R$568)</f>
        <v>0</v>
      </c>
      <c r="S85" s="191">
        <f>SUMPRODUCT(([1]S1!$G$4:$R$4=$AB85)*([1]S1!$A$336:$A$568=S$5)*([1]S1!$D$336:$D$568='[1]3'!$C$40),[1]S1!$G$336:$R$568)</f>
        <v>0</v>
      </c>
      <c r="T85" s="191">
        <f>SUMPRODUCT(([1]S1!$G$4:$R$4=$AB85)*([1]S1!$A$336:$A$568=T$5)*([1]S1!$D$336:$D$568='[1]3'!$C$40),[1]S1!$G$336:$R$568)</f>
        <v>0</v>
      </c>
      <c r="U85" s="191">
        <f>SUMPRODUCT(([1]S1!$G$4:$R$4=$AB85)*([1]S1!$A$336:$A$568=U$5)*([1]S1!$D$336:$D$568='[1]3'!$C$40),[1]S1!$G$336:$R$568)</f>
        <v>0</v>
      </c>
      <c r="V85" s="192">
        <f>SUM(F85:U85)</f>
        <v>0</v>
      </c>
      <c r="W85" s="118"/>
      <c r="AB85" s="1" t="str">
        <f>[1]Pav.tvarkyklė!B12</f>
        <v>IV.Kita_reguliuojama</v>
      </c>
      <c r="AC85" s="191">
        <f>+'[1]4'!O27*1000</f>
        <v>0</v>
      </c>
      <c r="AD85" s="191">
        <f t="shared" si="0"/>
        <v>0</v>
      </c>
    </row>
    <row r="86" spans="2:30" x14ac:dyDescent="0.2">
      <c r="B86" s="182"/>
      <c r="C86" s="177" t="s">
        <v>220</v>
      </c>
      <c r="D86" s="177" t="s">
        <v>221</v>
      </c>
      <c r="E86" s="188">
        <v>600384</v>
      </c>
      <c r="F86" s="121">
        <f>+SUMIFS([1]DK!$I$105:$I$240,[1]DK!$A$105:$A$240,'[1]6.4'!$E86)</f>
        <v>5753.65</v>
      </c>
      <c r="G86" s="179">
        <f>-SUMPRODUCT(([1]S1!$G$4:$R$4=$AB86)*([1]S1!$E$5:$E$568=[1]Pav.tvarkyklė!$C$18),[1]S1!$G$5:$R$568)</f>
        <v>-860.19</v>
      </c>
      <c r="H86" s="179">
        <f>+[1]S2!AD7</f>
        <v>771.58607847610949</v>
      </c>
      <c r="I86" s="179">
        <f>SUMPRODUCT(([1]S1!$G$4:$R$4=$AB86)*([1]S1!$A$336:$A$568=I$5)*([1]S1!$D$336:$D$568='[1]3'!$C$40),[1]S1!$G$336:$R$568)</f>
        <v>0</v>
      </c>
      <c r="J86" s="179">
        <f>SUMPRODUCT(([1]S1!$G$4:$R$4=$AB86)*([1]S1!$A$336:$A$568=J$5)*([1]S1!$D$336:$D$568='[1]3'!$C$40),[1]S1!$G$336:$R$568)</f>
        <v>0</v>
      </c>
      <c r="K86" s="179">
        <f>SUMPRODUCT(([1]S1!$G$4:$R$4=$AB86)*([1]S1!$A$336:$A$568=K$5)*([1]S1!$D$336:$D$568='[1]3'!$C$40),[1]S1!$G$336:$R$568)</f>
        <v>0</v>
      </c>
      <c r="L86" s="179">
        <f>SUMPRODUCT(([1]S1!$G$4:$R$4=$AB86)*([1]S1!$A$336:$A$568=L$5)*([1]S1!$D$336:$D$568='[1]3'!$C$40),[1]S1!$G$336:$R$568)</f>
        <v>0</v>
      </c>
      <c r="M86" s="179">
        <f>SUMPRODUCT(([1]S1!$G$4:$R$4=$AB86)*([1]S1!$A$336:$A$568=M$5)*([1]S1!$D$336:$D$568='[1]3'!$C$40),[1]S1!$G$336:$R$568)</f>
        <v>0</v>
      </c>
      <c r="N86" s="179">
        <f>SUMPRODUCT(([1]S1!$G$4:$R$4=$AB86)*([1]S1!$A$336:$A$568=N$5)*([1]S1!$D$336:$D$568='[1]3'!$C$40),[1]S1!$G$336:$R$568)</f>
        <v>0</v>
      </c>
      <c r="O86" s="179">
        <f>SUMPRODUCT(([1]S1!$G$4:$R$4=$AB86)*([1]S1!$A$336:$A$568=O$5)*([1]S1!$D$336:$D$568='[1]3'!$C$40),[1]S1!$G$336:$R$568)</f>
        <v>0</v>
      </c>
      <c r="P86" s="179">
        <f>SUMPRODUCT(([1]S1!$G$4:$R$4=$AB86)*([1]S1!$A$336:$A$568=P$5)*([1]S1!$D$336:$D$568='[1]3'!$C$40),[1]S1!$G$336:$R$568)</f>
        <v>0</v>
      </c>
      <c r="Q86" s="179">
        <f>SUMPRODUCT(([1]S1!$G$4:$R$4=$AB86)*([1]S1!$A$336:$A$568=Q$5)*([1]S1!$D$336:$D$568='[1]3'!$C$40),[1]S1!$G$336:$R$568)</f>
        <v>0</v>
      </c>
      <c r="R86" s="179">
        <f>SUMPRODUCT(([1]S1!$G$4:$R$4=$AB86)*([1]S1!$A$336:$A$568=R$5)*([1]S1!$D$336:$D$568='[1]3'!$C$40),[1]S1!$G$336:$R$568)</f>
        <v>0</v>
      </c>
      <c r="S86" s="179">
        <f>SUMPRODUCT(([1]S1!$G$4:$R$4=$AB86)*([1]S1!$A$336:$A$568=S$5)*([1]S1!$D$336:$D$568='[1]3'!$C$40),[1]S1!$G$336:$R$568)</f>
        <v>0</v>
      </c>
      <c r="T86" s="179">
        <f>SUMPRODUCT(([1]S1!$G$4:$R$4=$AB86)*([1]S1!$A$336:$A$568=T$5)*([1]S1!$D$336:$D$568='[1]3'!$C$40),[1]S1!$G$336:$R$568)</f>
        <v>0</v>
      </c>
      <c r="U86" s="179">
        <f>SUMPRODUCT(([1]S1!$G$4:$R$4=$AB86)*([1]S1!$A$336:$A$568=U$5)*([1]S1!$D$336:$D$568='[1]3'!$C$40),[1]S1!$G$336:$R$568)</f>
        <v>0</v>
      </c>
      <c r="V86" s="180">
        <f>SUM(F86:U111)</f>
        <v>41864.456078476098</v>
      </c>
      <c r="W86" s="118"/>
      <c r="AB86" s="1" t="str">
        <f>[1]Pav.tvarkyklė!B13</f>
        <v>V.Nereguliuojama</v>
      </c>
      <c r="AC86" s="179">
        <f>+'[1]4'!P27*1000</f>
        <v>42008.566078476106</v>
      </c>
      <c r="AD86" s="179">
        <f>V86-AC86</f>
        <v>-144.11000000000786</v>
      </c>
    </row>
    <row r="87" spans="2:30" x14ac:dyDescent="0.2">
      <c r="B87" s="193"/>
      <c r="C87" s="183"/>
      <c r="D87" s="183"/>
      <c r="E87" s="188">
        <v>6400</v>
      </c>
      <c r="F87" s="121">
        <f>+SUMIFS([1]DK!$I$105:$I$240,[1]DK!$A$105:$A$240,'[1]6.4'!$E87)</f>
        <v>0</v>
      </c>
      <c r="G87" s="184"/>
      <c r="H87" s="184"/>
      <c r="I87" s="184"/>
      <c r="J87" s="184"/>
      <c r="K87" s="184"/>
      <c r="L87" s="184"/>
      <c r="M87" s="184"/>
      <c r="N87" s="184"/>
      <c r="O87" s="184"/>
      <c r="P87" s="184"/>
      <c r="Q87" s="184"/>
      <c r="R87" s="184"/>
      <c r="S87" s="184"/>
      <c r="T87" s="184"/>
      <c r="U87" s="184"/>
      <c r="V87" s="185"/>
      <c r="W87" s="194"/>
      <c r="AC87" s="184"/>
      <c r="AD87" s="184"/>
    </row>
    <row r="88" spans="2:30" x14ac:dyDescent="0.2">
      <c r="B88" s="193"/>
      <c r="C88" s="183"/>
      <c r="D88" s="183"/>
      <c r="E88" s="188">
        <v>640111</v>
      </c>
      <c r="F88" s="121">
        <f>+SUMIFS([1]DK!$I$105:$I$240,[1]DK!$A$105:$A$240,'[1]6.4'!$E88)</f>
        <v>3118.79</v>
      </c>
      <c r="G88" s="184"/>
      <c r="H88" s="184"/>
      <c r="I88" s="184"/>
      <c r="J88" s="184"/>
      <c r="K88" s="184"/>
      <c r="L88" s="184"/>
      <c r="M88" s="184"/>
      <c r="N88" s="184"/>
      <c r="O88" s="184"/>
      <c r="P88" s="184"/>
      <c r="Q88" s="184"/>
      <c r="R88" s="184"/>
      <c r="S88" s="184"/>
      <c r="T88" s="184"/>
      <c r="U88" s="184"/>
      <c r="V88" s="185"/>
      <c r="W88" s="194"/>
      <c r="AC88" s="184"/>
      <c r="AD88" s="184"/>
    </row>
    <row r="89" spans="2:30" x14ac:dyDescent="0.2">
      <c r="B89" s="193"/>
      <c r="C89" s="183"/>
      <c r="D89" s="183"/>
      <c r="E89" s="188">
        <v>640112</v>
      </c>
      <c r="F89" s="121">
        <f>+SUMIFS([1]DK!$I$105:$I$240,[1]DK!$A$105:$A$240,'[1]6.4'!$E89)</f>
        <v>0</v>
      </c>
      <c r="G89" s="184"/>
      <c r="H89" s="184"/>
      <c r="I89" s="184"/>
      <c r="J89" s="184"/>
      <c r="K89" s="184"/>
      <c r="L89" s="184"/>
      <c r="M89" s="184"/>
      <c r="N89" s="184"/>
      <c r="O89" s="184"/>
      <c r="P89" s="184"/>
      <c r="Q89" s="184"/>
      <c r="R89" s="184"/>
      <c r="S89" s="184"/>
      <c r="T89" s="184"/>
      <c r="U89" s="184"/>
      <c r="V89" s="185"/>
      <c r="W89" s="194"/>
      <c r="AC89" s="184"/>
      <c r="AD89" s="184"/>
    </row>
    <row r="90" spans="2:30" x14ac:dyDescent="0.2">
      <c r="B90" s="193"/>
      <c r="C90" s="183"/>
      <c r="D90" s="183"/>
      <c r="E90" s="188">
        <v>640113</v>
      </c>
      <c r="F90" s="121">
        <f>+SUMIFS([1]DK!$I$105:$I$240,[1]DK!$A$105:$A$240,'[1]6.4'!$E90)</f>
        <v>0</v>
      </c>
      <c r="G90" s="184"/>
      <c r="H90" s="184"/>
      <c r="I90" s="184"/>
      <c r="J90" s="184"/>
      <c r="K90" s="184"/>
      <c r="L90" s="184"/>
      <c r="M90" s="184"/>
      <c r="N90" s="184"/>
      <c r="O90" s="184"/>
      <c r="P90" s="184"/>
      <c r="Q90" s="184"/>
      <c r="R90" s="184"/>
      <c r="S90" s="184"/>
      <c r="T90" s="184"/>
      <c r="U90" s="184"/>
      <c r="V90" s="185"/>
      <c r="W90" s="194"/>
      <c r="AC90" s="184"/>
      <c r="AD90" s="184"/>
    </row>
    <row r="91" spans="2:30" x14ac:dyDescent="0.2">
      <c r="B91" s="193"/>
      <c r="C91" s="183"/>
      <c r="D91" s="183"/>
      <c r="E91" s="188">
        <v>640114</v>
      </c>
      <c r="F91" s="121">
        <f>+SUMIFS([1]DK!$I$105:$I$240,[1]DK!$A$105:$A$240,'[1]6.4'!$E91)</f>
        <v>0</v>
      </c>
      <c r="G91" s="184"/>
      <c r="H91" s="184"/>
      <c r="I91" s="184"/>
      <c r="J91" s="184"/>
      <c r="K91" s="184"/>
      <c r="L91" s="184"/>
      <c r="M91" s="184"/>
      <c r="N91" s="184"/>
      <c r="O91" s="184"/>
      <c r="P91" s="184"/>
      <c r="Q91" s="184"/>
      <c r="R91" s="184"/>
      <c r="S91" s="184"/>
      <c r="T91" s="184"/>
      <c r="U91" s="184"/>
      <c r="V91" s="185"/>
      <c r="W91" s="194"/>
      <c r="AC91" s="184"/>
      <c r="AD91" s="184"/>
    </row>
    <row r="92" spans="2:30" x14ac:dyDescent="0.2">
      <c r="B92" s="193"/>
      <c r="C92" s="183"/>
      <c r="D92" s="183"/>
      <c r="E92" s="188">
        <v>640115</v>
      </c>
      <c r="F92" s="121">
        <f>+SUMIFS([1]DK!$I$105:$I$240,[1]DK!$A$105:$A$240,'[1]6.4'!$E92)</f>
        <v>6907.44</v>
      </c>
      <c r="G92" s="184"/>
      <c r="H92" s="184"/>
      <c r="I92" s="184"/>
      <c r="J92" s="184"/>
      <c r="K92" s="184"/>
      <c r="L92" s="184"/>
      <c r="M92" s="184"/>
      <c r="N92" s="184"/>
      <c r="O92" s="184"/>
      <c r="P92" s="184"/>
      <c r="Q92" s="184"/>
      <c r="R92" s="184"/>
      <c r="S92" s="184"/>
      <c r="T92" s="184"/>
      <c r="U92" s="184"/>
      <c r="V92" s="185"/>
      <c r="W92" s="194"/>
      <c r="AC92" s="184"/>
      <c r="AD92" s="184"/>
    </row>
    <row r="93" spans="2:30" x14ac:dyDescent="0.2">
      <c r="B93" s="193"/>
      <c r="C93" s="183"/>
      <c r="D93" s="183"/>
      <c r="E93" s="188">
        <v>640119</v>
      </c>
      <c r="F93" s="121">
        <f>+SUMIFS([1]DK!$I$105:$I$240,[1]DK!$A$105:$A$240,'[1]6.4'!$E93)</f>
        <v>0</v>
      </c>
      <c r="G93" s="184"/>
      <c r="H93" s="184"/>
      <c r="I93" s="184"/>
      <c r="J93" s="184"/>
      <c r="K93" s="184"/>
      <c r="L93" s="184"/>
      <c r="M93" s="184"/>
      <c r="N93" s="184"/>
      <c r="O93" s="184"/>
      <c r="P93" s="184"/>
      <c r="Q93" s="184"/>
      <c r="R93" s="184"/>
      <c r="S93" s="184"/>
      <c r="T93" s="184"/>
      <c r="U93" s="184"/>
      <c r="V93" s="185"/>
      <c r="W93" s="194"/>
      <c r="AC93" s="184"/>
      <c r="AD93" s="184"/>
    </row>
    <row r="94" spans="2:30" x14ac:dyDescent="0.2">
      <c r="B94" s="193"/>
      <c r="C94" s="183"/>
      <c r="D94" s="183"/>
      <c r="E94" s="188">
        <v>640121</v>
      </c>
      <c r="F94" s="121">
        <f>+SUMIFS([1]DK!$I$105:$I$240,[1]DK!$A$105:$A$240,'[1]6.4'!$E94)</f>
        <v>860.19</v>
      </c>
      <c r="G94" s="184"/>
      <c r="H94" s="184"/>
      <c r="I94" s="184"/>
      <c r="J94" s="184"/>
      <c r="K94" s="184"/>
      <c r="L94" s="184"/>
      <c r="M94" s="184"/>
      <c r="N94" s="184"/>
      <c r="O94" s="184"/>
      <c r="P94" s="184"/>
      <c r="Q94" s="184"/>
      <c r="R94" s="184"/>
      <c r="S94" s="184"/>
      <c r="T94" s="184"/>
      <c r="U94" s="184"/>
      <c r="V94" s="185"/>
      <c r="W94" s="194"/>
      <c r="AC94" s="184"/>
      <c r="AD94" s="184"/>
    </row>
    <row r="95" spans="2:30" x14ac:dyDescent="0.2">
      <c r="B95" s="193"/>
      <c r="C95" s="183"/>
      <c r="D95" s="183"/>
      <c r="E95" s="188">
        <v>640122</v>
      </c>
      <c r="F95" s="121">
        <f>+SUMIFS([1]DK!$I$105:$I$240,[1]DK!$A$105:$A$240,'[1]6.4'!$E95)</f>
        <v>3003.72</v>
      </c>
      <c r="G95" s="184"/>
      <c r="H95" s="184"/>
      <c r="I95" s="184"/>
      <c r="J95" s="184"/>
      <c r="K95" s="184"/>
      <c r="L95" s="184"/>
      <c r="M95" s="184"/>
      <c r="N95" s="184"/>
      <c r="O95" s="184"/>
      <c r="P95" s="184"/>
      <c r="Q95" s="184"/>
      <c r="R95" s="184"/>
      <c r="S95" s="184"/>
      <c r="T95" s="184"/>
      <c r="U95" s="184"/>
      <c r="V95" s="185"/>
      <c r="W95" s="194"/>
      <c r="AC95" s="184"/>
      <c r="AD95" s="184"/>
    </row>
    <row r="96" spans="2:30" x14ac:dyDescent="0.2">
      <c r="B96" s="193"/>
      <c r="C96" s="183"/>
      <c r="D96" s="183"/>
      <c r="E96" s="188">
        <v>640123</v>
      </c>
      <c r="F96" s="121">
        <f>+SUMIFS([1]DK!$I$105:$I$240,[1]DK!$A$105:$A$240,'[1]6.4'!$E96)</f>
        <v>1009.12</v>
      </c>
      <c r="G96" s="184"/>
      <c r="H96" s="184"/>
      <c r="I96" s="184"/>
      <c r="J96" s="184"/>
      <c r="K96" s="184"/>
      <c r="L96" s="184"/>
      <c r="M96" s="184"/>
      <c r="N96" s="184"/>
      <c r="O96" s="184"/>
      <c r="P96" s="184"/>
      <c r="Q96" s="184"/>
      <c r="R96" s="184"/>
      <c r="S96" s="184"/>
      <c r="T96" s="184"/>
      <c r="U96" s="184"/>
      <c r="V96" s="185"/>
      <c r="W96" s="194"/>
      <c r="AC96" s="184"/>
      <c r="AD96" s="184"/>
    </row>
    <row r="97" spans="2:30" x14ac:dyDescent="0.2">
      <c r="B97" s="193"/>
      <c r="C97" s="183"/>
      <c r="D97" s="183"/>
      <c r="E97" s="188">
        <v>640124</v>
      </c>
      <c r="F97" s="121">
        <f>+SUMIFS([1]DK!$I$105:$I$240,[1]DK!$A$105:$A$240,'[1]6.4'!$E97)</f>
        <v>965.03</v>
      </c>
      <c r="G97" s="184"/>
      <c r="H97" s="184"/>
      <c r="I97" s="184"/>
      <c r="J97" s="184"/>
      <c r="K97" s="184"/>
      <c r="L97" s="184"/>
      <c r="M97" s="184"/>
      <c r="N97" s="184"/>
      <c r="O97" s="184"/>
      <c r="P97" s="184"/>
      <c r="Q97" s="184"/>
      <c r="R97" s="184"/>
      <c r="S97" s="184"/>
      <c r="T97" s="184"/>
      <c r="U97" s="184"/>
      <c r="V97" s="185"/>
      <c r="W97" s="194"/>
      <c r="AC97" s="184"/>
      <c r="AD97" s="184"/>
    </row>
    <row r="98" spans="2:30" x14ac:dyDescent="0.2">
      <c r="B98" s="193"/>
      <c r="C98" s="183"/>
      <c r="D98" s="183"/>
      <c r="E98" s="188">
        <v>640125</v>
      </c>
      <c r="F98" s="121">
        <f>+SUMIFS([1]DK!$I$105:$I$240,[1]DK!$A$105:$A$240,'[1]6.4'!$E98)</f>
        <v>64.73</v>
      </c>
      <c r="G98" s="184"/>
      <c r="H98" s="184"/>
      <c r="I98" s="184"/>
      <c r="J98" s="184"/>
      <c r="K98" s="184"/>
      <c r="L98" s="184"/>
      <c r="M98" s="184"/>
      <c r="N98" s="184"/>
      <c r="O98" s="184"/>
      <c r="P98" s="184"/>
      <c r="Q98" s="184"/>
      <c r="R98" s="184"/>
      <c r="S98" s="184"/>
      <c r="T98" s="184"/>
      <c r="U98" s="184"/>
      <c r="V98" s="185"/>
      <c r="W98" s="194"/>
      <c r="AC98" s="184"/>
      <c r="AD98" s="184"/>
    </row>
    <row r="99" spans="2:30" x14ac:dyDescent="0.2">
      <c r="B99" s="193"/>
      <c r="C99" s="183"/>
      <c r="D99" s="183"/>
      <c r="E99" s="188">
        <v>6401261</v>
      </c>
      <c r="F99" s="121">
        <f>+SUMIFS([1]DK!$I$105:$I$240,[1]DK!$A$105:$A$240,'[1]6.4'!$E99)</f>
        <v>989.6</v>
      </c>
      <c r="G99" s="184"/>
      <c r="H99" s="184"/>
      <c r="I99" s="184"/>
      <c r="J99" s="184"/>
      <c r="K99" s="184"/>
      <c r="L99" s="184"/>
      <c r="M99" s="184"/>
      <c r="N99" s="184"/>
      <c r="O99" s="184"/>
      <c r="P99" s="184"/>
      <c r="Q99" s="184"/>
      <c r="R99" s="184"/>
      <c r="S99" s="184"/>
      <c r="T99" s="184"/>
      <c r="U99" s="184"/>
      <c r="V99" s="185"/>
      <c r="W99" s="194"/>
      <c r="AC99" s="184"/>
      <c r="AD99" s="184"/>
    </row>
    <row r="100" spans="2:30" x14ac:dyDescent="0.2">
      <c r="B100" s="193"/>
      <c r="C100" s="183"/>
      <c r="D100" s="183"/>
      <c r="E100" s="188">
        <v>6401262</v>
      </c>
      <c r="F100" s="121">
        <f>+SUMIFS([1]DK!$I$105:$I$240,[1]DK!$A$105:$A$240,'[1]6.4'!$E100)</f>
        <v>-135.46</v>
      </c>
      <c r="G100" s="184"/>
      <c r="H100" s="184"/>
      <c r="I100" s="184"/>
      <c r="J100" s="184"/>
      <c r="K100" s="184"/>
      <c r="L100" s="184"/>
      <c r="M100" s="184"/>
      <c r="N100" s="184"/>
      <c r="O100" s="184"/>
      <c r="P100" s="184"/>
      <c r="Q100" s="184"/>
      <c r="R100" s="184"/>
      <c r="S100" s="184"/>
      <c r="T100" s="184"/>
      <c r="U100" s="184"/>
      <c r="V100" s="185"/>
      <c r="W100" s="194"/>
      <c r="AC100" s="184"/>
      <c r="AD100" s="184"/>
    </row>
    <row r="101" spans="2:30" x14ac:dyDescent="0.2">
      <c r="B101" s="193"/>
      <c r="C101" s="183"/>
      <c r="D101" s="183"/>
      <c r="E101" s="188">
        <v>6401271</v>
      </c>
      <c r="F101" s="121">
        <f>+SUMIFS([1]DK!$I$105:$I$240,[1]DK!$A$105:$A$240,'[1]6.4'!$E101)</f>
        <v>521.45000000000005</v>
      </c>
      <c r="G101" s="184"/>
      <c r="H101" s="184"/>
      <c r="I101" s="184"/>
      <c r="J101" s="184"/>
      <c r="K101" s="184"/>
      <c r="L101" s="184"/>
      <c r="M101" s="184"/>
      <c r="N101" s="184"/>
      <c r="O101" s="184"/>
      <c r="P101" s="184"/>
      <c r="Q101" s="184"/>
      <c r="R101" s="184"/>
      <c r="S101" s="184"/>
      <c r="T101" s="184"/>
      <c r="U101" s="184"/>
      <c r="V101" s="185"/>
      <c r="W101" s="194"/>
      <c r="AC101" s="184"/>
      <c r="AD101" s="184"/>
    </row>
    <row r="102" spans="2:30" x14ac:dyDescent="0.2">
      <c r="B102" s="193"/>
      <c r="C102" s="183"/>
      <c r="D102" s="183"/>
      <c r="E102" s="188">
        <v>6401272</v>
      </c>
      <c r="F102" s="121">
        <f>+SUMIFS([1]DK!$I$105:$I$240,[1]DK!$A$105:$A$240,'[1]6.4'!$E102)</f>
        <v>-8.68</v>
      </c>
      <c r="G102" s="184"/>
      <c r="H102" s="184"/>
      <c r="I102" s="184"/>
      <c r="J102" s="184"/>
      <c r="K102" s="184"/>
      <c r="L102" s="184"/>
      <c r="M102" s="184"/>
      <c r="N102" s="184"/>
      <c r="O102" s="184"/>
      <c r="P102" s="184"/>
      <c r="Q102" s="184"/>
      <c r="R102" s="184"/>
      <c r="S102" s="184"/>
      <c r="T102" s="184"/>
      <c r="U102" s="184"/>
      <c r="V102" s="185"/>
      <c r="W102" s="194"/>
      <c r="AC102" s="184"/>
      <c r="AD102" s="184"/>
    </row>
    <row r="103" spans="2:30" x14ac:dyDescent="0.2">
      <c r="B103" s="193"/>
      <c r="C103" s="183"/>
      <c r="D103" s="183"/>
      <c r="E103" s="188">
        <v>640147</v>
      </c>
      <c r="F103" s="121">
        <f>+SUMIFS([1]DK!$I$105:$I$240,[1]DK!$A$105:$A$240,'[1]6.4'!$E103)</f>
        <v>6977.4</v>
      </c>
      <c r="G103" s="184"/>
      <c r="H103" s="184"/>
      <c r="I103" s="184"/>
      <c r="J103" s="184"/>
      <c r="K103" s="184"/>
      <c r="L103" s="184"/>
      <c r="M103" s="184"/>
      <c r="N103" s="184"/>
      <c r="O103" s="184"/>
      <c r="P103" s="184"/>
      <c r="Q103" s="184"/>
      <c r="R103" s="184"/>
      <c r="S103" s="184"/>
      <c r="T103" s="184"/>
      <c r="U103" s="184"/>
      <c r="V103" s="185"/>
      <c r="W103" s="194"/>
      <c r="AC103" s="184"/>
      <c r="AD103" s="184"/>
    </row>
    <row r="104" spans="2:30" x14ac:dyDescent="0.2">
      <c r="B104" s="193"/>
      <c r="C104" s="183"/>
      <c r="D104" s="183"/>
      <c r="E104" s="188">
        <v>640129</v>
      </c>
      <c r="F104" s="121">
        <f>+SUMIFS([1]DK!$I$105:$I$240,[1]DK!$A$105:$A$240,'[1]6.4'!$E104)</f>
        <v>1220.9100000000001</v>
      </c>
      <c r="G104" s="184"/>
      <c r="H104" s="184"/>
      <c r="I104" s="184"/>
      <c r="J104" s="184"/>
      <c r="K104" s="184"/>
      <c r="L104" s="184"/>
      <c r="M104" s="184"/>
      <c r="N104" s="184"/>
      <c r="O104" s="184"/>
      <c r="P104" s="184"/>
      <c r="Q104" s="184"/>
      <c r="R104" s="184"/>
      <c r="S104" s="184"/>
      <c r="T104" s="184"/>
      <c r="U104" s="184"/>
      <c r="V104" s="185"/>
      <c r="W104" s="194"/>
      <c r="AC104" s="184"/>
      <c r="AD104" s="184"/>
    </row>
    <row r="105" spans="2:30" x14ac:dyDescent="0.2">
      <c r="B105" s="193"/>
      <c r="C105" s="183"/>
      <c r="D105" s="183"/>
      <c r="E105" s="188">
        <v>640145</v>
      </c>
      <c r="F105" s="121">
        <f>+SUMIFS([1]DK!$I$105:$I$240,[1]DK!$A$105:$A$240,'[1]6.4'!$E105)</f>
        <v>9733.41</v>
      </c>
      <c r="G105" s="184"/>
      <c r="H105" s="184"/>
      <c r="I105" s="184"/>
      <c r="J105" s="184"/>
      <c r="K105" s="184"/>
      <c r="L105" s="184"/>
      <c r="M105" s="184"/>
      <c r="N105" s="184"/>
      <c r="O105" s="184"/>
      <c r="P105" s="184"/>
      <c r="Q105" s="184"/>
      <c r="R105" s="184"/>
      <c r="S105" s="184"/>
      <c r="T105" s="184"/>
      <c r="U105" s="184"/>
      <c r="V105" s="185"/>
      <c r="W105" s="194"/>
      <c r="AC105" s="184"/>
      <c r="AD105" s="184"/>
    </row>
    <row r="106" spans="2:30" x14ac:dyDescent="0.2">
      <c r="B106" s="193"/>
      <c r="C106" s="183"/>
      <c r="D106" s="183"/>
      <c r="E106" s="188">
        <v>640132</v>
      </c>
      <c r="F106" s="121">
        <f>+SUMIFS([1]DK!$I$105:$I$240,[1]DK!$A$105:$A$240,'[1]6.4'!$E106)</f>
        <v>7.93</v>
      </c>
      <c r="G106" s="184"/>
      <c r="H106" s="184"/>
      <c r="I106" s="184"/>
      <c r="J106" s="184"/>
      <c r="K106" s="184"/>
      <c r="L106" s="184"/>
      <c r="M106" s="184"/>
      <c r="N106" s="184"/>
      <c r="O106" s="184"/>
      <c r="P106" s="184"/>
      <c r="Q106" s="184"/>
      <c r="R106" s="184"/>
      <c r="S106" s="184"/>
      <c r="T106" s="184"/>
      <c r="U106" s="184"/>
      <c r="V106" s="185"/>
      <c r="W106" s="194"/>
      <c r="AC106" s="184"/>
      <c r="AD106" s="184"/>
    </row>
    <row r="107" spans="2:30" x14ac:dyDescent="0.2">
      <c r="B107" s="193"/>
      <c r="C107" s="183"/>
      <c r="D107" s="183"/>
      <c r="E107" s="188">
        <v>640146</v>
      </c>
      <c r="F107" s="121">
        <f>+SUMIFS([1]DK!$I$105:$I$240,[1]DK!$A$105:$A$240,'[1]6.4'!$E107)</f>
        <v>172.28</v>
      </c>
      <c r="G107" s="184"/>
      <c r="H107" s="184"/>
      <c r="I107" s="184"/>
      <c r="J107" s="184"/>
      <c r="K107" s="184"/>
      <c r="L107" s="184"/>
      <c r="M107" s="184"/>
      <c r="N107" s="184"/>
      <c r="O107" s="184"/>
      <c r="P107" s="184"/>
      <c r="Q107" s="184"/>
      <c r="R107" s="184"/>
      <c r="S107" s="184"/>
      <c r="T107" s="184"/>
      <c r="U107" s="184"/>
      <c r="V107" s="185"/>
      <c r="W107" s="194"/>
      <c r="AC107" s="184"/>
      <c r="AD107" s="184"/>
    </row>
    <row r="108" spans="2:30" x14ac:dyDescent="0.2">
      <c r="B108" s="193"/>
      <c r="C108" s="183"/>
      <c r="D108" s="183"/>
      <c r="E108" s="188">
        <v>640134</v>
      </c>
      <c r="F108" s="121">
        <f>+SUMIFS([1]DK!$I$105:$I$240,[1]DK!$A$105:$A$240,'[1]6.4'!$E108)</f>
        <v>259.02999999999997</v>
      </c>
      <c r="G108" s="184"/>
      <c r="H108" s="184"/>
      <c r="I108" s="184"/>
      <c r="J108" s="184"/>
      <c r="K108" s="184"/>
      <c r="L108" s="184"/>
      <c r="M108" s="184"/>
      <c r="N108" s="184"/>
      <c r="O108" s="184"/>
      <c r="P108" s="184"/>
      <c r="Q108" s="184"/>
      <c r="R108" s="184"/>
      <c r="S108" s="184"/>
      <c r="T108" s="184"/>
      <c r="U108" s="184"/>
      <c r="V108" s="185"/>
      <c r="W108" s="194"/>
      <c r="AC108" s="184"/>
      <c r="AD108" s="184"/>
    </row>
    <row r="109" spans="2:30" x14ac:dyDescent="0.2">
      <c r="B109" s="193"/>
      <c r="C109" s="183"/>
      <c r="D109" s="183"/>
      <c r="E109" s="188">
        <v>640135</v>
      </c>
      <c r="F109" s="121">
        <f>+SUMIFS([1]DK!$I$105:$I$240,[1]DK!$A$105:$A$240,'[1]6.4'!$E109)</f>
        <v>383.24</v>
      </c>
      <c r="G109" s="184"/>
      <c r="H109" s="184"/>
      <c r="I109" s="184"/>
      <c r="J109" s="184"/>
      <c r="K109" s="184"/>
      <c r="L109" s="184"/>
      <c r="M109" s="184"/>
      <c r="N109" s="184"/>
      <c r="O109" s="184"/>
      <c r="P109" s="184"/>
      <c r="Q109" s="184"/>
      <c r="R109" s="184"/>
      <c r="S109" s="184"/>
      <c r="T109" s="184"/>
      <c r="U109" s="184"/>
      <c r="V109" s="185"/>
      <c r="W109" s="194"/>
      <c r="AC109" s="184"/>
      <c r="AD109" s="184"/>
    </row>
    <row r="110" spans="2:30" x14ac:dyDescent="0.2">
      <c r="B110" s="193"/>
      <c r="C110" s="183"/>
      <c r="D110" s="183"/>
      <c r="E110" s="188">
        <v>640136</v>
      </c>
      <c r="F110" s="121">
        <f>+SUMIFS([1]DK!$I$105:$I$240,[1]DK!$A$105:$A$240,'[1]6.4'!$E110)</f>
        <v>6.78</v>
      </c>
      <c r="G110" s="184"/>
      <c r="H110" s="184"/>
      <c r="I110" s="184"/>
      <c r="J110" s="184"/>
      <c r="K110" s="184"/>
      <c r="L110" s="184"/>
      <c r="M110" s="184"/>
      <c r="N110" s="184"/>
      <c r="O110" s="184"/>
      <c r="P110" s="184"/>
      <c r="Q110" s="184"/>
      <c r="R110" s="184"/>
      <c r="S110" s="184"/>
      <c r="T110" s="184"/>
      <c r="U110" s="184"/>
      <c r="V110" s="185"/>
      <c r="W110" s="194"/>
      <c r="AC110" s="184"/>
      <c r="AD110" s="184"/>
    </row>
    <row r="111" spans="2:30" x14ac:dyDescent="0.2">
      <c r="B111" s="193"/>
      <c r="C111" s="183"/>
      <c r="D111" s="183"/>
      <c r="E111" s="188">
        <v>640139</v>
      </c>
      <c r="F111" s="121">
        <f>+SUMIFS([1]DK!$I$105:$I$240,[1]DK!$A$105:$A$240,'[1]6.4'!$E111)</f>
        <v>142.5</v>
      </c>
      <c r="G111" s="184"/>
      <c r="H111" s="184"/>
      <c r="I111" s="184"/>
      <c r="J111" s="184"/>
      <c r="K111" s="184"/>
      <c r="L111" s="184"/>
      <c r="M111" s="184"/>
      <c r="N111" s="184"/>
      <c r="O111" s="184"/>
      <c r="P111" s="184"/>
      <c r="Q111" s="184"/>
      <c r="R111" s="184"/>
      <c r="S111" s="184"/>
      <c r="T111" s="184"/>
      <c r="U111" s="184"/>
      <c r="V111" s="185"/>
      <c r="W111" s="194"/>
      <c r="AC111" s="184"/>
      <c r="AD111" s="184"/>
    </row>
    <row r="112" spans="2:30" x14ac:dyDescent="0.2">
      <c r="B112" s="176" t="str">
        <f>[1]Pav.tvarkyklė!$B$14</f>
        <v>Netiesioginės sąnaudos</v>
      </c>
      <c r="C112" s="195" t="str">
        <f>'[1]4'!C89</f>
        <v>Elektros energijos sąnaudos</v>
      </c>
      <c r="D112" s="67" t="s">
        <v>148</v>
      </c>
      <c r="E112" s="196"/>
      <c r="F112" s="121">
        <f>+SUMIFS([1]DK!$I$105:$I$240,[1]DK!$A$105:$A$240,'[1]6.4'!$E112)</f>
        <v>0</v>
      </c>
      <c r="G112" s="197" t="s">
        <v>36</v>
      </c>
      <c r="H112" s="197" t="s">
        <v>36</v>
      </c>
      <c r="I112" s="198"/>
      <c r="J112" s="198"/>
      <c r="K112" s="198"/>
      <c r="L112" s="198"/>
      <c r="M112" s="198"/>
      <c r="N112" s="198"/>
      <c r="O112" s="198"/>
      <c r="P112" s="198"/>
      <c r="Q112" s="198"/>
      <c r="R112" s="198"/>
      <c r="S112" s="198"/>
      <c r="T112" s="198"/>
      <c r="U112" s="198"/>
      <c r="V112" s="199"/>
      <c r="W112" s="200" t="s">
        <v>207</v>
      </c>
      <c r="AC112" s="198"/>
      <c r="AD112" s="198"/>
    </row>
    <row r="113" spans="2:30" ht="38.25" x14ac:dyDescent="0.2">
      <c r="B113" s="182"/>
      <c r="C113" s="201" t="str">
        <f>'[1]4'!C90</f>
        <v>Elektros energija siurbliams,  orapūtėms, maišyklėms ir kitiems technologiniams įrenginiams</v>
      </c>
      <c r="D113" s="202" t="s">
        <v>148</v>
      </c>
      <c r="E113" s="203"/>
      <c r="F113" s="121">
        <f>+SUMIFS([1]DK!$I$105:$I$240,[1]DK!$A$105:$A$240,'[1]6.4'!$E113)</f>
        <v>0</v>
      </c>
      <c r="G113" s="204" t="s">
        <v>36</v>
      </c>
      <c r="H113" s="204" t="s">
        <v>36</v>
      </c>
      <c r="I113" s="205">
        <f>SUMPRODUCT(([1]S1!$G$4:$R$4=$B$112)*([1]S1!$A$336:$A$568=I$5)*([1]S1!$C$336:$C$568='[1]6.4'!$C113),[1]S1!$G$336:$R$568)</f>
        <v>850.3</v>
      </c>
      <c r="J113" s="205">
        <f>SUMPRODUCT(([1]S1!$G$4:$R$4=$B$112)*([1]S1!$A$336:$A$568=J$5)*([1]S1!$C$336:$C$568='[1]6.4'!$C113),[1]S1!$G$336:$R$568)</f>
        <v>0</v>
      </c>
      <c r="K113" s="205">
        <f>SUMPRODUCT(([1]S1!$G$4:$R$4=$B$112)*([1]S1!$A$336:$A$568=K$5)*([1]S1!$C$336:$C$568='[1]6.4'!$C113),[1]S1!$G$336:$R$568)</f>
        <v>0</v>
      </c>
      <c r="L113" s="205">
        <f>SUMPRODUCT(([1]S1!$G$4:$R$4=$B$112)*([1]S1!$A$336:$A$568=L$5)*([1]S1!$C$336:$C$568='[1]6.4'!$C113),[1]S1!$G$336:$R$568)</f>
        <v>0</v>
      </c>
      <c r="M113" s="205">
        <f>SUMPRODUCT(([1]S1!$G$4:$R$4=$B$112)*([1]S1!$A$336:$A$568=M$5)*([1]S1!$C$336:$C$568='[1]6.4'!$C113),[1]S1!$G$336:$R$568)</f>
        <v>0</v>
      </c>
      <c r="N113" s="205">
        <f>SUMPRODUCT(([1]S1!$G$4:$R$4=$B$112)*([1]S1!$A$336:$A$568=N$5)*([1]S1!$C$336:$C$568='[1]6.4'!$C113),[1]S1!$G$336:$R$568)</f>
        <v>0</v>
      </c>
      <c r="O113" s="205">
        <f>SUMPRODUCT(([1]S1!$G$4:$R$4=$B$112)*([1]S1!$A$336:$A$568=O$5)*([1]S1!$C$336:$C$568='[1]6.4'!$C113),[1]S1!$G$336:$R$568)</f>
        <v>0</v>
      </c>
      <c r="P113" s="205">
        <f>SUMPRODUCT(([1]S1!$G$4:$R$4=$B$112)*([1]S1!$A$336:$A$568=P$5)*([1]S1!$C$336:$C$568='[1]6.4'!$C113),[1]S1!$G$336:$R$568)</f>
        <v>0</v>
      </c>
      <c r="Q113" s="205">
        <f>SUMPRODUCT(([1]S1!$G$4:$R$4=$B$112)*([1]S1!$A$336:$A$568=Q$5)*([1]S1!$C$336:$C$568='[1]6.4'!$C113),[1]S1!$G$336:$R$568)</f>
        <v>0</v>
      </c>
      <c r="R113" s="205">
        <f>SUMPRODUCT(([1]S1!$G$4:$R$4=$B$112)*([1]S1!$A$336:$A$568=R$5)*([1]S1!$C$336:$C$568='[1]6.4'!$C113),[1]S1!$G$336:$R$568)</f>
        <v>0</v>
      </c>
      <c r="S113" s="205">
        <f>SUMPRODUCT(([1]S1!$G$4:$R$4=$B$112)*([1]S1!$A$336:$A$568=S$5)*([1]S1!$C$336:$C$568='[1]6.4'!$C113),[1]S1!$G$336:$R$568)</f>
        <v>0</v>
      </c>
      <c r="T113" s="205">
        <f>SUMPRODUCT(([1]S1!$G$4:$R$4=$B$112)*([1]S1!$A$336:$A$568=T$5)*([1]S1!$C$336:$C$568='[1]6.4'!$C113),[1]S1!$G$336:$R$568)</f>
        <v>0</v>
      </c>
      <c r="U113" s="205">
        <f>SUMPRODUCT(([1]S1!$G$4:$R$4=$B$112)*([1]S1!$A$336:$A$568=U$5)*([1]S1!$C$336:$C$568='[1]6.4'!$C113),[1]S1!$G$336:$R$568)</f>
        <v>0</v>
      </c>
      <c r="V113" s="206">
        <f t="shared" ref="V113:V161" si="2">SUM(F113:U113)</f>
        <v>850.3</v>
      </c>
      <c r="W113" s="207"/>
      <c r="AC113" s="205">
        <f>+'[1]4'!D90*1000</f>
        <v>850.3</v>
      </c>
      <c r="AD113" s="205">
        <f t="shared" si="0"/>
        <v>0</v>
      </c>
    </row>
    <row r="114" spans="2:30" ht="38.25" x14ac:dyDescent="0.2">
      <c r="B114" s="182"/>
      <c r="C114" s="201" t="str">
        <f>'[1]4'!C91</f>
        <v>Patalpų šildymo, apšvietimo, vėdinimo ir eksploatacijos elektros energijos sąnaudos</v>
      </c>
      <c r="D114" s="202" t="s">
        <v>148</v>
      </c>
      <c r="E114" s="203">
        <v>60047</v>
      </c>
      <c r="F114" s="121">
        <f>+SUMIFS([1]DK!$I$105:$I$240,[1]DK!$A$105:$A$240,'[1]6.4'!$E114)</f>
        <v>850.3</v>
      </c>
      <c r="G114" s="204" t="s">
        <v>36</v>
      </c>
      <c r="H114" s="204" t="s">
        <v>36</v>
      </c>
      <c r="I114" s="205">
        <f>SUMPRODUCT(([1]S1!$G$4:$R$4=$B$112)*([1]S1!$A$336:$A$568=I$5)*([1]S1!$C$336:$C$568='[1]6.4'!$C114),[1]S1!$G$336:$R$568)</f>
        <v>-850.3</v>
      </c>
      <c r="J114" s="205">
        <f>SUMPRODUCT(([1]S1!$G$4:$R$4=$B$112)*([1]S1!$A$336:$A$568=J$5)*([1]S1!$C$336:$C$568='[1]6.4'!$C114),[1]S1!$G$336:$R$568)</f>
        <v>0</v>
      </c>
      <c r="K114" s="205">
        <f>SUMPRODUCT(([1]S1!$G$4:$R$4=$B$112)*([1]S1!$A$336:$A$568=K$5)*([1]S1!$C$336:$C$568='[1]6.4'!$C114),[1]S1!$G$336:$R$568)</f>
        <v>0</v>
      </c>
      <c r="L114" s="205">
        <f>SUMPRODUCT(([1]S1!$G$4:$R$4=$B$112)*([1]S1!$A$336:$A$568=L$5)*([1]S1!$C$336:$C$568='[1]6.4'!$C114),[1]S1!$G$336:$R$568)</f>
        <v>0</v>
      </c>
      <c r="M114" s="205">
        <f>SUMPRODUCT(([1]S1!$G$4:$R$4=$B$112)*([1]S1!$A$336:$A$568=M$5)*([1]S1!$C$336:$C$568='[1]6.4'!$C114),[1]S1!$G$336:$R$568)</f>
        <v>0</v>
      </c>
      <c r="N114" s="205">
        <f>SUMPRODUCT(([1]S1!$G$4:$R$4=$B$112)*([1]S1!$A$336:$A$568=N$5)*([1]S1!$C$336:$C$568='[1]6.4'!$C114),[1]S1!$G$336:$R$568)</f>
        <v>0</v>
      </c>
      <c r="O114" s="205">
        <f>SUMPRODUCT(([1]S1!$G$4:$R$4=$B$112)*([1]S1!$A$336:$A$568=O$5)*([1]S1!$C$336:$C$568='[1]6.4'!$C114),[1]S1!$G$336:$R$568)</f>
        <v>0</v>
      </c>
      <c r="P114" s="205">
        <f>SUMPRODUCT(([1]S1!$G$4:$R$4=$B$112)*([1]S1!$A$336:$A$568=P$5)*([1]S1!$C$336:$C$568='[1]6.4'!$C114),[1]S1!$G$336:$R$568)</f>
        <v>0</v>
      </c>
      <c r="Q114" s="205">
        <f>SUMPRODUCT(([1]S1!$G$4:$R$4=$B$112)*([1]S1!$A$336:$A$568=Q$5)*([1]S1!$C$336:$C$568='[1]6.4'!$C114),[1]S1!$G$336:$R$568)</f>
        <v>0</v>
      </c>
      <c r="R114" s="205">
        <f>SUMPRODUCT(([1]S1!$G$4:$R$4=$B$112)*([1]S1!$A$336:$A$568=R$5)*([1]S1!$C$336:$C$568='[1]6.4'!$C114),[1]S1!$G$336:$R$568)</f>
        <v>0</v>
      </c>
      <c r="S114" s="205">
        <f>SUMPRODUCT(([1]S1!$G$4:$R$4=$B$112)*([1]S1!$A$336:$A$568=S$5)*([1]S1!$C$336:$C$568='[1]6.4'!$C114),[1]S1!$G$336:$R$568)</f>
        <v>0</v>
      </c>
      <c r="T114" s="205">
        <f>SUMPRODUCT(([1]S1!$G$4:$R$4=$B$112)*([1]S1!$A$336:$A$568=T$5)*([1]S1!$C$336:$C$568='[1]6.4'!$C114),[1]S1!$G$336:$R$568)</f>
        <v>0</v>
      </c>
      <c r="U114" s="205">
        <f>SUMPRODUCT(([1]S1!$G$4:$R$4=$B$112)*([1]S1!$A$336:$A$568=U$5)*([1]S1!$C$336:$C$568='[1]6.4'!$C114),[1]S1!$G$336:$R$568)</f>
        <v>0</v>
      </c>
      <c r="V114" s="206">
        <f>SUM(F114:U114)</f>
        <v>0</v>
      </c>
      <c r="W114" s="207"/>
      <c r="AC114" s="205">
        <f>+'[1]4'!D91*1000</f>
        <v>0</v>
      </c>
      <c r="AD114" s="205">
        <f t="shared" si="0"/>
        <v>0</v>
      </c>
    </row>
    <row r="115" spans="2:30" ht="11.25" customHeight="1" x14ac:dyDescent="0.2">
      <c r="B115" s="182"/>
      <c r="C115" s="195" t="str">
        <f>'[1]4'!C92</f>
        <v>Kuro transportui sąnaudos</v>
      </c>
      <c r="D115" s="67" t="s">
        <v>148</v>
      </c>
      <c r="E115" s="196"/>
      <c r="F115" s="121">
        <f>+SUMIFS([1]DK!$I$105:$I$240,[1]DK!$A$105:$A$240,'[1]6.4'!$E115)</f>
        <v>0</v>
      </c>
      <c r="G115" s="197" t="s">
        <v>36</v>
      </c>
      <c r="H115" s="197" t="s">
        <v>36</v>
      </c>
      <c r="I115" s="208"/>
      <c r="J115" s="208"/>
      <c r="K115" s="208"/>
      <c r="L115" s="208"/>
      <c r="M115" s="208"/>
      <c r="N115" s="208"/>
      <c r="O115" s="208"/>
      <c r="P115" s="208"/>
      <c r="Q115" s="208"/>
      <c r="R115" s="208"/>
      <c r="S115" s="208"/>
      <c r="T115" s="208"/>
      <c r="U115" s="208"/>
      <c r="V115" s="199"/>
      <c r="W115" s="207"/>
      <c r="AC115" s="208"/>
      <c r="AD115" s="208"/>
    </row>
    <row r="116" spans="2:30" ht="11.25" customHeight="1" x14ac:dyDescent="0.2">
      <c r="B116" s="182"/>
      <c r="C116" s="201" t="str">
        <f>'[1]4'!C93</f>
        <v xml:space="preserve">Kuras mašinoms ir gamybiniam transportui (asenizacijos transporto priemonėms, transportui dumblui, vandeniui vežti, autobusams žmonėms vežti) </v>
      </c>
      <c r="D116" s="202" t="s">
        <v>148</v>
      </c>
      <c r="E116" s="203">
        <v>60044</v>
      </c>
      <c r="F116" s="121">
        <f>+SUMIFS([1]DK!$I$105:$I$240,[1]DK!$A$105:$A$240,'[1]6.4'!$E116)</f>
        <v>18349.59</v>
      </c>
      <c r="G116" s="204" t="s">
        <v>36</v>
      </c>
      <c r="H116" s="204" t="s">
        <v>36</v>
      </c>
      <c r="I116" s="209">
        <f>SUMPRODUCT(([1]S1!$G$4:$R$4=$B$112)*([1]S1!$A$336:$A$568=I$5)*([1]S1!$C$336:$C$568='[1]6.4'!$C116),[1]S1!$G$336:$R$568)</f>
        <v>0</v>
      </c>
      <c r="J116" s="209">
        <f>SUMPRODUCT(([1]S1!$G$4:$R$4=$B$112)*([1]S1!$A$336:$A$568=J$5)*([1]S1!$C$336:$C$568='[1]6.4'!$C116),[1]S1!$G$336:$R$568)</f>
        <v>0</v>
      </c>
      <c r="K116" s="209">
        <f>SUMPRODUCT(([1]S1!$G$4:$R$4=$B$112)*([1]S1!$A$336:$A$568=K$5)*([1]S1!$C$336:$C$568='[1]6.4'!$C116),[1]S1!$G$336:$R$568)</f>
        <v>0</v>
      </c>
      <c r="L116" s="209">
        <f>SUMPRODUCT(([1]S1!$G$4:$R$4=$B$112)*([1]S1!$A$336:$A$568=L$5)*([1]S1!$C$336:$C$568='[1]6.4'!$C116),[1]S1!$G$336:$R$568)</f>
        <v>0</v>
      </c>
      <c r="M116" s="209">
        <f>SUMPRODUCT(([1]S1!$G$4:$R$4=$B$112)*([1]S1!$A$336:$A$568=M$5)*([1]S1!$C$336:$C$568='[1]6.4'!$C116),[1]S1!$G$336:$R$568)</f>
        <v>0</v>
      </c>
      <c r="N116" s="209">
        <f>SUMPRODUCT(([1]S1!$G$4:$R$4=$B$112)*([1]S1!$A$336:$A$568=N$5)*([1]S1!$C$336:$C$568='[1]6.4'!$C116),[1]S1!$G$336:$R$568)</f>
        <v>0</v>
      </c>
      <c r="O116" s="209">
        <f>SUMPRODUCT(([1]S1!$G$4:$R$4=$B$112)*([1]S1!$A$336:$A$568=O$5)*([1]S1!$C$336:$C$568='[1]6.4'!$C116),[1]S1!$G$336:$R$568)</f>
        <v>0</v>
      </c>
      <c r="P116" s="209">
        <f>SUMPRODUCT(([1]S1!$G$4:$R$4=$B$112)*([1]S1!$A$336:$A$568=P$5)*([1]S1!$C$336:$C$568='[1]6.4'!$C116),[1]S1!$G$336:$R$568)</f>
        <v>0</v>
      </c>
      <c r="Q116" s="209">
        <f>SUMPRODUCT(([1]S1!$G$4:$R$4=$B$112)*([1]S1!$A$336:$A$568=Q$5)*([1]S1!$C$336:$C$568='[1]6.4'!$C116),[1]S1!$G$336:$R$568)</f>
        <v>0</v>
      </c>
      <c r="R116" s="209">
        <f>SUMPRODUCT(([1]S1!$G$4:$R$4=$B$112)*([1]S1!$A$336:$A$568=R$5)*([1]S1!$C$336:$C$568='[1]6.4'!$C116),[1]S1!$G$336:$R$568)</f>
        <v>0</v>
      </c>
      <c r="S116" s="209">
        <f>SUMPRODUCT(([1]S1!$G$4:$R$4=$B$112)*([1]S1!$A$336:$A$568=S$5)*([1]S1!$C$336:$C$568='[1]6.4'!$C116),[1]S1!$G$336:$R$568)</f>
        <v>0</v>
      </c>
      <c r="T116" s="209">
        <f>SUMPRODUCT(([1]S1!$G$4:$R$4=$B$112)*([1]S1!$A$336:$A$568=T$5)*([1]S1!$C$336:$C$568='[1]6.4'!$C116),[1]S1!$G$336:$R$568)</f>
        <v>0</v>
      </c>
      <c r="U116" s="209">
        <f>SUMPRODUCT(([1]S1!$G$4:$R$4=$B$112)*([1]S1!$A$336:$A$568=U$5)*([1]S1!$C$336:$C$568='[1]6.4'!$C116),[1]S1!$G$336:$R$568)</f>
        <v>0</v>
      </c>
      <c r="V116" s="206">
        <f t="shared" si="2"/>
        <v>18349.59</v>
      </c>
      <c r="W116" s="207"/>
      <c r="AC116" s="209">
        <f>+'[1]4'!D93*1000</f>
        <v>18349.59</v>
      </c>
      <c r="AD116" s="209">
        <f t="shared" si="0"/>
        <v>0</v>
      </c>
    </row>
    <row r="117" spans="2:30" ht="11.25" customHeight="1" x14ac:dyDescent="0.2">
      <c r="B117" s="182"/>
      <c r="C117" s="201" t="str">
        <f>'[1]4'!C94</f>
        <v>Kuras lengviesiems automobiliams</v>
      </c>
      <c r="D117" s="202" t="s">
        <v>148</v>
      </c>
      <c r="E117" s="203"/>
      <c r="F117" s="121">
        <f>+SUMIFS([1]DK!$I$105:$I$240,[1]DK!$A$105:$A$240,'[1]6.4'!$E117)</f>
        <v>0</v>
      </c>
      <c r="G117" s="204" t="s">
        <v>36</v>
      </c>
      <c r="H117" s="204" t="s">
        <v>36</v>
      </c>
      <c r="I117" s="209">
        <f>SUMPRODUCT(([1]S1!$G$4:$R$4=$B$112)*([1]S1!$A$336:$A$568=I$5)*([1]S1!$C$336:$C$568='[1]6.4'!$C117),[1]S1!$G$336:$R$568)</f>
        <v>0</v>
      </c>
      <c r="J117" s="209">
        <f>SUMPRODUCT(([1]S1!$G$4:$R$4=$B$112)*([1]S1!$A$336:$A$568=J$5)*([1]S1!$C$336:$C$568='[1]6.4'!$C117),[1]S1!$G$336:$R$568)</f>
        <v>0</v>
      </c>
      <c r="K117" s="209">
        <f>SUMPRODUCT(([1]S1!$G$4:$R$4=$B$112)*([1]S1!$A$336:$A$568=K$5)*([1]S1!$C$336:$C$568='[1]6.4'!$C117),[1]S1!$G$336:$R$568)</f>
        <v>0</v>
      </c>
      <c r="L117" s="209">
        <f>SUMPRODUCT(([1]S1!$G$4:$R$4=$B$112)*([1]S1!$A$336:$A$568=L$5)*([1]S1!$C$336:$C$568='[1]6.4'!$C117),[1]S1!$G$336:$R$568)</f>
        <v>0</v>
      </c>
      <c r="M117" s="209">
        <f>SUMPRODUCT(([1]S1!$G$4:$R$4=$B$112)*([1]S1!$A$336:$A$568=M$5)*([1]S1!$C$336:$C$568='[1]6.4'!$C117),[1]S1!$G$336:$R$568)</f>
        <v>0</v>
      </c>
      <c r="N117" s="209">
        <f>SUMPRODUCT(([1]S1!$G$4:$R$4=$B$112)*([1]S1!$A$336:$A$568=N$5)*([1]S1!$C$336:$C$568='[1]6.4'!$C117),[1]S1!$G$336:$R$568)</f>
        <v>0</v>
      </c>
      <c r="O117" s="209">
        <f>SUMPRODUCT(([1]S1!$G$4:$R$4=$B$112)*([1]S1!$A$336:$A$568=O$5)*([1]S1!$C$336:$C$568='[1]6.4'!$C117),[1]S1!$G$336:$R$568)</f>
        <v>0</v>
      </c>
      <c r="P117" s="209">
        <f>SUMPRODUCT(([1]S1!$G$4:$R$4=$B$112)*([1]S1!$A$336:$A$568=P$5)*([1]S1!$C$336:$C$568='[1]6.4'!$C117),[1]S1!$G$336:$R$568)</f>
        <v>0</v>
      </c>
      <c r="Q117" s="209">
        <f>SUMPRODUCT(([1]S1!$G$4:$R$4=$B$112)*([1]S1!$A$336:$A$568=Q$5)*([1]S1!$C$336:$C$568='[1]6.4'!$C117),[1]S1!$G$336:$R$568)</f>
        <v>0</v>
      </c>
      <c r="R117" s="209">
        <f>SUMPRODUCT(([1]S1!$G$4:$R$4=$B$112)*([1]S1!$A$336:$A$568=R$5)*([1]S1!$C$336:$C$568='[1]6.4'!$C117),[1]S1!$G$336:$R$568)</f>
        <v>0</v>
      </c>
      <c r="S117" s="209">
        <f>SUMPRODUCT(([1]S1!$G$4:$R$4=$B$112)*([1]S1!$A$336:$A$568=S$5)*([1]S1!$C$336:$C$568='[1]6.4'!$C117),[1]S1!$G$336:$R$568)</f>
        <v>0</v>
      </c>
      <c r="T117" s="209">
        <f>SUMPRODUCT(([1]S1!$G$4:$R$4=$B$112)*([1]S1!$A$336:$A$568=T$5)*([1]S1!$C$336:$C$568='[1]6.4'!$C117),[1]S1!$G$336:$R$568)</f>
        <v>0</v>
      </c>
      <c r="U117" s="209">
        <f>SUMPRODUCT(([1]S1!$G$4:$R$4=$B$112)*([1]S1!$A$336:$A$568=U$5)*([1]S1!$C$336:$C$568='[1]6.4'!$C117),[1]S1!$G$336:$R$568)</f>
        <v>0</v>
      </c>
      <c r="V117" s="206">
        <f t="shared" si="2"/>
        <v>0</v>
      </c>
      <c r="W117" s="207"/>
      <c r="AC117" s="209">
        <f>+'[1]4'!D94*1000</f>
        <v>0</v>
      </c>
      <c r="AD117" s="209">
        <f t="shared" si="0"/>
        <v>0</v>
      </c>
    </row>
    <row r="118" spans="2:30" ht="11.25" customHeight="1" x14ac:dyDescent="0.2">
      <c r="B118" s="182"/>
      <c r="C118" s="195" t="str">
        <f>'[1]4'!C95</f>
        <v>Šilumos energijos sąnaudos</v>
      </c>
      <c r="D118" s="67" t="s">
        <v>148</v>
      </c>
      <c r="E118" s="196"/>
      <c r="F118" s="121">
        <f>+SUMIFS([1]DK!$I$105:$I$240,[1]DK!$A$105:$A$240,'[1]6.4'!$E118)</f>
        <v>0</v>
      </c>
      <c r="G118" s="197" t="s">
        <v>36</v>
      </c>
      <c r="H118" s="197" t="s">
        <v>36</v>
      </c>
      <c r="I118" s="208"/>
      <c r="J118" s="208"/>
      <c r="K118" s="208"/>
      <c r="L118" s="208"/>
      <c r="M118" s="208"/>
      <c r="N118" s="208"/>
      <c r="O118" s="208"/>
      <c r="P118" s="208"/>
      <c r="Q118" s="208"/>
      <c r="R118" s="208"/>
      <c r="S118" s="208"/>
      <c r="T118" s="208"/>
      <c r="U118" s="208"/>
      <c r="V118" s="199"/>
      <c r="W118" s="207"/>
      <c r="AC118" s="208"/>
      <c r="AD118" s="208"/>
    </row>
    <row r="119" spans="2:30" ht="11.25" customHeight="1" x14ac:dyDescent="0.2">
      <c r="B119" s="182"/>
      <c r="C119" s="201" t="str">
        <f>'[1]4'!C96</f>
        <v>Šilumos energijos patalpų šildymui sąnaudos</v>
      </c>
      <c r="D119" s="202" t="s">
        <v>148</v>
      </c>
      <c r="E119" s="203">
        <v>60046</v>
      </c>
      <c r="F119" s="121">
        <f>+SUMIFS([1]DK!$I$105:$I$240,[1]DK!$A$105:$A$240,'[1]6.4'!$E119)</f>
        <v>805.36</v>
      </c>
      <c r="G119" s="204" t="s">
        <v>36</v>
      </c>
      <c r="H119" s="204" t="s">
        <v>36</v>
      </c>
      <c r="I119" s="205">
        <f>SUMPRODUCT(([1]S1!$G$4:$R$4=$B$112)*([1]S1!$A$336:$A$568=I$5)*([1]S1!$C$336:$C$568='[1]6.4'!$C119),[1]S1!$G$336:$R$568)</f>
        <v>0</v>
      </c>
      <c r="J119" s="205">
        <f>SUMPRODUCT(([1]S1!$G$4:$R$4=$B$112)*([1]S1!$A$336:$A$568=J$5)*([1]S1!$C$336:$C$568='[1]6.4'!$C119),[1]S1!$G$336:$R$568)</f>
        <v>0</v>
      </c>
      <c r="K119" s="205">
        <f>SUMPRODUCT(([1]S1!$G$4:$R$4=$B$112)*([1]S1!$A$336:$A$568=K$5)*([1]S1!$C$336:$C$568='[1]6.4'!$C119),[1]S1!$G$336:$R$568)</f>
        <v>0</v>
      </c>
      <c r="L119" s="205">
        <f>SUMPRODUCT(([1]S1!$G$4:$R$4=$B$112)*([1]S1!$A$336:$A$568=L$5)*([1]S1!$C$336:$C$568='[1]6.4'!$C119),[1]S1!$G$336:$R$568)</f>
        <v>0</v>
      </c>
      <c r="M119" s="205">
        <f>SUMPRODUCT(([1]S1!$G$4:$R$4=$B$112)*([1]S1!$A$336:$A$568=M$5)*([1]S1!$C$336:$C$568='[1]6.4'!$C119),[1]S1!$G$336:$R$568)</f>
        <v>0</v>
      </c>
      <c r="N119" s="205">
        <f>SUMPRODUCT(([1]S1!$G$4:$R$4=$B$112)*([1]S1!$A$336:$A$568=N$5)*([1]S1!$C$336:$C$568='[1]6.4'!$C119),[1]S1!$G$336:$R$568)</f>
        <v>0</v>
      </c>
      <c r="O119" s="205">
        <f>SUMPRODUCT(([1]S1!$G$4:$R$4=$B$112)*([1]S1!$A$336:$A$568=O$5)*([1]S1!$C$336:$C$568='[1]6.4'!$C119),[1]S1!$G$336:$R$568)</f>
        <v>0</v>
      </c>
      <c r="P119" s="205">
        <f>SUMPRODUCT(([1]S1!$G$4:$R$4=$B$112)*([1]S1!$A$336:$A$568=P$5)*([1]S1!$C$336:$C$568='[1]6.4'!$C119),[1]S1!$G$336:$R$568)</f>
        <v>0</v>
      </c>
      <c r="Q119" s="205">
        <f>SUMPRODUCT(([1]S1!$G$4:$R$4=$B$112)*([1]S1!$A$336:$A$568=Q$5)*([1]S1!$C$336:$C$568='[1]6.4'!$C119),[1]S1!$G$336:$R$568)</f>
        <v>0</v>
      </c>
      <c r="R119" s="205">
        <f>SUMPRODUCT(([1]S1!$G$4:$R$4=$B$112)*([1]S1!$A$336:$A$568=R$5)*([1]S1!$C$336:$C$568='[1]6.4'!$C119),[1]S1!$G$336:$R$568)</f>
        <v>0</v>
      </c>
      <c r="S119" s="205">
        <f>SUMPRODUCT(([1]S1!$G$4:$R$4=$B$112)*([1]S1!$A$336:$A$568=S$5)*([1]S1!$C$336:$C$568='[1]6.4'!$C119),[1]S1!$G$336:$R$568)</f>
        <v>0</v>
      </c>
      <c r="T119" s="205">
        <f>SUMPRODUCT(([1]S1!$G$4:$R$4=$B$112)*([1]S1!$A$336:$A$568=T$5)*([1]S1!$C$336:$C$568='[1]6.4'!$C119),[1]S1!$G$336:$R$568)</f>
        <v>0</v>
      </c>
      <c r="U119" s="205">
        <f>SUMPRODUCT(([1]S1!$G$4:$R$4=$B$112)*([1]S1!$A$336:$A$568=U$5)*([1]S1!$C$336:$C$568='[1]6.4'!$C119),[1]S1!$G$336:$R$568)</f>
        <v>0</v>
      </c>
      <c r="V119" s="206">
        <f t="shared" si="2"/>
        <v>805.36</v>
      </c>
      <c r="W119" s="207"/>
      <c r="AC119" s="205">
        <f>+'[1]4'!D96*1000</f>
        <v>805.36</v>
      </c>
      <c r="AD119" s="205">
        <f t="shared" si="0"/>
        <v>0</v>
      </c>
    </row>
    <row r="120" spans="2:30" ht="11.25" customHeight="1" x14ac:dyDescent="0.2">
      <c r="B120" s="182"/>
      <c r="C120" s="195" t="str">
        <f>'[1]4'!C97</f>
        <v>Einamojo remonto ir aptarnavimo sąnaudos</v>
      </c>
      <c r="D120" s="67" t="s">
        <v>148</v>
      </c>
      <c r="E120" s="196"/>
      <c r="F120" s="121">
        <f>+SUMIFS([1]DK!$I$105:$I$240,[1]DK!$A$105:$A$240,'[1]6.4'!$E120)</f>
        <v>0</v>
      </c>
      <c r="G120" s="197" t="s">
        <v>36</v>
      </c>
      <c r="H120" s="197" t="s">
        <v>36</v>
      </c>
      <c r="I120" s="208"/>
      <c r="J120" s="208"/>
      <c r="K120" s="208"/>
      <c r="L120" s="208"/>
      <c r="M120" s="208"/>
      <c r="N120" s="208"/>
      <c r="O120" s="208"/>
      <c r="P120" s="208"/>
      <c r="Q120" s="208"/>
      <c r="R120" s="208"/>
      <c r="S120" s="208"/>
      <c r="T120" s="208"/>
      <c r="U120" s="208"/>
      <c r="V120" s="199"/>
      <c r="W120" s="207"/>
      <c r="AC120" s="208"/>
      <c r="AD120" s="208"/>
    </row>
    <row r="121" spans="2:30" ht="17.25" customHeight="1" x14ac:dyDescent="0.2">
      <c r="B121" s="182"/>
      <c r="C121" s="201" t="str">
        <f>'[1]4'!C98</f>
        <v>Remonto medžiagų ir detalių  sąnaudos</v>
      </c>
      <c r="D121" s="202" t="s">
        <v>148</v>
      </c>
      <c r="E121" s="203">
        <v>60041</v>
      </c>
      <c r="F121" s="121">
        <f>+SUMIFS([1]DK!$I$105:$I$240,[1]DK!$A$105:$A$240,'[1]6.4'!$E121)</f>
        <v>3259.57</v>
      </c>
      <c r="G121" s="204" t="s">
        <v>36</v>
      </c>
      <c r="H121" s="204" t="s">
        <v>36</v>
      </c>
      <c r="I121" s="205">
        <f>SUMPRODUCT(([1]S1!$G$4:$R$4=$B$112)*([1]S1!$A$336:$A$568=I$5)*([1]S1!$C$336:$C$568='[1]6.4'!$C121),[1]S1!$G$336:$R$568)</f>
        <v>0</v>
      </c>
      <c r="J121" s="205">
        <f>SUMPRODUCT(([1]S1!$G$4:$R$4=$B$112)*([1]S1!$A$336:$A$568=J$5)*([1]S1!$C$336:$C$568='[1]6.4'!$C121),[1]S1!$G$336:$R$568)</f>
        <v>0</v>
      </c>
      <c r="K121" s="205">
        <f>SUMPRODUCT(([1]S1!$G$4:$R$4=$B$112)*([1]S1!$A$336:$A$568=K$5)*([1]S1!$C$336:$C$568='[1]6.4'!$C121),[1]S1!$G$336:$R$568)</f>
        <v>0</v>
      </c>
      <c r="L121" s="205">
        <f>SUMPRODUCT(([1]S1!$G$4:$R$4=$B$112)*([1]S1!$A$336:$A$568=L$5)*([1]S1!$C$336:$C$568='[1]6.4'!$C121),[1]S1!$G$336:$R$568)</f>
        <v>0</v>
      </c>
      <c r="M121" s="205">
        <f>SUMPRODUCT(([1]S1!$G$4:$R$4=$B$112)*([1]S1!$A$336:$A$568=M$5)*([1]S1!$C$336:$C$568='[1]6.4'!$C121),[1]S1!$G$336:$R$568)</f>
        <v>0</v>
      </c>
      <c r="N121" s="205">
        <f>SUMPRODUCT(([1]S1!$G$4:$R$4=$B$112)*([1]S1!$A$336:$A$568=N$5)*([1]S1!$C$336:$C$568='[1]6.4'!$C121),[1]S1!$G$336:$R$568)</f>
        <v>0</v>
      </c>
      <c r="O121" s="205">
        <f>SUMPRODUCT(([1]S1!$G$4:$R$4=$B$112)*([1]S1!$A$336:$A$568=O$5)*([1]S1!$C$336:$C$568='[1]6.4'!$C121),[1]S1!$G$336:$R$568)</f>
        <v>0</v>
      </c>
      <c r="P121" s="205">
        <f>SUMPRODUCT(([1]S1!$G$4:$R$4=$B$112)*([1]S1!$A$336:$A$568=P$5)*([1]S1!$C$336:$C$568='[1]6.4'!$C121),[1]S1!$G$336:$R$568)</f>
        <v>0</v>
      </c>
      <c r="Q121" s="205">
        <f>SUMPRODUCT(([1]S1!$G$4:$R$4=$B$112)*([1]S1!$A$336:$A$568=Q$5)*([1]S1!$C$336:$C$568='[1]6.4'!$C121),[1]S1!$G$336:$R$568)</f>
        <v>0</v>
      </c>
      <c r="R121" s="205">
        <f>SUMPRODUCT(([1]S1!$G$4:$R$4=$B$112)*([1]S1!$A$336:$A$568=R$5)*([1]S1!$C$336:$C$568='[1]6.4'!$C121),[1]S1!$G$336:$R$568)</f>
        <v>0</v>
      </c>
      <c r="S121" s="205">
        <f>SUMPRODUCT(([1]S1!$G$4:$R$4=$B$112)*([1]S1!$A$336:$A$568=S$5)*([1]S1!$C$336:$C$568='[1]6.4'!$C121),[1]S1!$G$336:$R$568)</f>
        <v>0</v>
      </c>
      <c r="T121" s="205">
        <f>SUMPRODUCT(([1]S1!$G$4:$R$4=$B$112)*([1]S1!$A$336:$A$568=T$5)*([1]S1!$C$336:$C$568='[1]6.4'!$C121),[1]S1!$G$336:$R$568)</f>
        <v>0</v>
      </c>
      <c r="U121" s="205">
        <f>SUMPRODUCT(([1]S1!$G$4:$R$4=$B$112)*([1]S1!$A$336:$A$568=U$5)*([1]S1!$C$336:$C$568='[1]6.4'!$C121),[1]S1!$G$336:$R$568)</f>
        <v>0</v>
      </c>
      <c r="V121" s="206">
        <f t="shared" si="2"/>
        <v>3259.57</v>
      </c>
      <c r="W121" s="207"/>
      <c r="AC121" s="205">
        <f>+'[1]4'!D98*1000</f>
        <v>3259.57</v>
      </c>
      <c r="AD121" s="205">
        <f t="shared" si="0"/>
        <v>0</v>
      </c>
    </row>
    <row r="122" spans="2:30" ht="27" customHeight="1" x14ac:dyDescent="0.2">
      <c r="B122" s="182"/>
      <c r="C122" s="201" t="str">
        <f>'[1]4'!C99</f>
        <v>Remonto ir aptarnavimo paslaugų pirkimo sąnaudos</v>
      </c>
      <c r="D122" s="202" t="s">
        <v>148</v>
      </c>
      <c r="E122" s="203">
        <v>600451</v>
      </c>
      <c r="F122" s="121">
        <f>+SUMIFS([1]DK!$I$105:$I$240,[1]DK!$A$105:$A$240,'[1]6.4'!$E122)</f>
        <v>881.4</v>
      </c>
      <c r="G122" s="204" t="s">
        <v>36</v>
      </c>
      <c r="H122" s="204" t="s">
        <v>36</v>
      </c>
      <c r="I122" s="205">
        <f>SUMPRODUCT(([1]S1!$G$4:$R$4=$B$112)*([1]S1!$A$336:$A$568=I$5)*([1]S1!$C$336:$C$568='[1]6.4'!$C122),[1]S1!$G$336:$R$568)</f>
        <v>0</v>
      </c>
      <c r="J122" s="205">
        <f>SUMPRODUCT(([1]S1!$G$4:$R$4=$B$112)*([1]S1!$A$336:$A$568=J$5)*([1]S1!$C$336:$C$568='[1]6.4'!$C122),[1]S1!$G$336:$R$568)</f>
        <v>0</v>
      </c>
      <c r="K122" s="205">
        <f>SUMPRODUCT(([1]S1!$G$4:$R$4=$B$112)*([1]S1!$A$336:$A$568=K$5)*([1]S1!$C$336:$C$568='[1]6.4'!$C122),[1]S1!$G$336:$R$568)</f>
        <v>0</v>
      </c>
      <c r="L122" s="205">
        <f>SUMPRODUCT(([1]S1!$G$4:$R$4=$B$112)*([1]S1!$A$336:$A$568=L$5)*([1]S1!$C$336:$C$568='[1]6.4'!$C122),[1]S1!$G$336:$R$568)</f>
        <v>0</v>
      </c>
      <c r="M122" s="205">
        <f>SUMPRODUCT(([1]S1!$G$4:$R$4=$B$112)*([1]S1!$A$336:$A$568=M$5)*([1]S1!$C$336:$C$568='[1]6.4'!$C122),[1]S1!$G$336:$R$568)</f>
        <v>0</v>
      </c>
      <c r="N122" s="205">
        <f>SUMPRODUCT(([1]S1!$G$4:$R$4=$B$112)*([1]S1!$A$336:$A$568=N$5)*([1]S1!$C$336:$C$568='[1]6.4'!$C122),[1]S1!$G$336:$R$568)</f>
        <v>0</v>
      </c>
      <c r="O122" s="205">
        <f>SUMPRODUCT(([1]S1!$G$4:$R$4=$B$112)*([1]S1!$A$336:$A$568=O$5)*([1]S1!$C$336:$C$568='[1]6.4'!$C122),[1]S1!$G$336:$R$568)</f>
        <v>0</v>
      </c>
      <c r="P122" s="205">
        <f>SUMPRODUCT(([1]S1!$G$4:$R$4=$B$112)*([1]S1!$A$336:$A$568=P$5)*([1]S1!$C$336:$C$568='[1]6.4'!$C122),[1]S1!$G$336:$R$568)</f>
        <v>0</v>
      </c>
      <c r="Q122" s="205">
        <f>SUMPRODUCT(([1]S1!$G$4:$R$4=$B$112)*([1]S1!$A$336:$A$568=Q$5)*([1]S1!$C$336:$C$568='[1]6.4'!$C122),[1]S1!$G$336:$R$568)</f>
        <v>0</v>
      </c>
      <c r="R122" s="205">
        <f>SUMPRODUCT(([1]S1!$G$4:$R$4=$B$112)*([1]S1!$A$336:$A$568=R$5)*([1]S1!$C$336:$C$568='[1]6.4'!$C122),[1]S1!$G$336:$R$568)</f>
        <v>0</v>
      </c>
      <c r="S122" s="205">
        <f>SUMPRODUCT(([1]S1!$G$4:$R$4=$B$112)*([1]S1!$A$336:$A$568=S$5)*([1]S1!$C$336:$C$568='[1]6.4'!$C122),[1]S1!$G$336:$R$568)</f>
        <v>0</v>
      </c>
      <c r="T122" s="205">
        <f>SUMPRODUCT(([1]S1!$G$4:$R$4=$B$112)*([1]S1!$A$336:$A$568=T$5)*([1]S1!$C$336:$C$568='[1]6.4'!$C122),[1]S1!$G$336:$R$568)</f>
        <v>0</v>
      </c>
      <c r="U122" s="205">
        <f>SUMPRODUCT(([1]S1!$G$4:$R$4=$B$112)*([1]S1!$A$336:$A$568=U$5)*([1]S1!$C$336:$C$568='[1]6.4'!$C122),[1]S1!$G$336:$R$568)</f>
        <v>0</v>
      </c>
      <c r="V122" s="206">
        <f t="shared" si="2"/>
        <v>881.4</v>
      </c>
      <c r="W122" s="207"/>
      <c r="AC122" s="205">
        <f>+'[1]4'!D99*1000</f>
        <v>881.4</v>
      </c>
      <c r="AD122" s="205">
        <f t="shared" si="0"/>
        <v>0</v>
      </c>
    </row>
    <row r="123" spans="2:30" ht="11.25" customHeight="1" x14ac:dyDescent="0.2">
      <c r="B123" s="182"/>
      <c r="C123" s="201" t="str">
        <f>'[1]4'!C100</f>
        <v xml:space="preserve">   Metrologinės patikros sąnaudos</v>
      </c>
      <c r="D123" s="202" t="s">
        <v>148</v>
      </c>
      <c r="E123" s="203"/>
      <c r="F123" s="121">
        <f>+SUMIFS([1]DK!$I$105:$I$240,[1]DK!$A$105:$A$240,'[1]6.4'!$E123)</f>
        <v>0</v>
      </c>
      <c r="G123" s="204" t="s">
        <v>36</v>
      </c>
      <c r="H123" s="204" t="s">
        <v>36</v>
      </c>
      <c r="I123" s="205">
        <f>SUMPRODUCT(([1]S1!$G$4:$R$4=$B$112)*([1]S1!$A$336:$A$568=I$5)*([1]S1!$C$336:$C$568='[1]6.4'!$C123),[1]S1!$G$336:$R$568)</f>
        <v>0</v>
      </c>
      <c r="J123" s="205">
        <f>SUMPRODUCT(([1]S1!$G$4:$R$4=$B$112)*([1]S1!$A$336:$A$568=J$5)*([1]S1!$C$336:$C$568='[1]6.4'!$C123),[1]S1!$G$336:$R$568)</f>
        <v>0</v>
      </c>
      <c r="K123" s="205">
        <f>SUMPRODUCT(([1]S1!$G$4:$R$4=$B$112)*([1]S1!$A$336:$A$568=K$5)*([1]S1!$C$336:$C$568='[1]6.4'!$C123),[1]S1!$G$336:$R$568)</f>
        <v>0</v>
      </c>
      <c r="L123" s="205">
        <f>SUMPRODUCT(([1]S1!$G$4:$R$4=$B$112)*([1]S1!$A$336:$A$568=L$5)*([1]S1!$C$336:$C$568='[1]6.4'!$C123),[1]S1!$G$336:$R$568)</f>
        <v>0</v>
      </c>
      <c r="M123" s="205">
        <f>SUMPRODUCT(([1]S1!$G$4:$R$4=$B$112)*([1]S1!$A$336:$A$568=M$5)*([1]S1!$C$336:$C$568='[1]6.4'!$C123),[1]S1!$G$336:$R$568)</f>
        <v>0</v>
      </c>
      <c r="N123" s="205">
        <f>SUMPRODUCT(([1]S1!$G$4:$R$4=$B$112)*([1]S1!$A$336:$A$568=N$5)*([1]S1!$C$336:$C$568='[1]6.4'!$C123),[1]S1!$G$336:$R$568)</f>
        <v>0</v>
      </c>
      <c r="O123" s="205">
        <f>SUMPRODUCT(([1]S1!$G$4:$R$4=$B$112)*([1]S1!$A$336:$A$568=O$5)*([1]S1!$C$336:$C$568='[1]6.4'!$C123),[1]S1!$G$336:$R$568)</f>
        <v>0</v>
      </c>
      <c r="P123" s="205">
        <f>SUMPRODUCT(([1]S1!$G$4:$R$4=$B$112)*([1]S1!$A$336:$A$568=P$5)*([1]S1!$C$336:$C$568='[1]6.4'!$C123),[1]S1!$G$336:$R$568)</f>
        <v>0</v>
      </c>
      <c r="Q123" s="205">
        <f>SUMPRODUCT(([1]S1!$G$4:$R$4=$B$112)*([1]S1!$A$336:$A$568=Q$5)*([1]S1!$C$336:$C$568='[1]6.4'!$C123),[1]S1!$G$336:$R$568)</f>
        <v>0</v>
      </c>
      <c r="R123" s="205">
        <f>SUMPRODUCT(([1]S1!$G$4:$R$4=$B$112)*([1]S1!$A$336:$A$568=R$5)*([1]S1!$C$336:$C$568='[1]6.4'!$C123),[1]S1!$G$336:$R$568)</f>
        <v>0</v>
      </c>
      <c r="S123" s="205">
        <f>SUMPRODUCT(([1]S1!$G$4:$R$4=$B$112)*([1]S1!$A$336:$A$568=S$5)*([1]S1!$C$336:$C$568='[1]6.4'!$C123),[1]S1!$G$336:$R$568)</f>
        <v>0</v>
      </c>
      <c r="T123" s="205">
        <f>SUMPRODUCT(([1]S1!$G$4:$R$4=$B$112)*([1]S1!$A$336:$A$568=T$5)*([1]S1!$C$336:$C$568='[1]6.4'!$C123),[1]S1!$G$336:$R$568)</f>
        <v>0</v>
      </c>
      <c r="U123" s="205">
        <f>SUMPRODUCT(([1]S1!$G$4:$R$4=$B$112)*([1]S1!$A$336:$A$568=U$5)*([1]S1!$C$336:$C$568='[1]6.4'!$C123),[1]S1!$G$336:$R$568)</f>
        <v>0</v>
      </c>
      <c r="V123" s="206">
        <f t="shared" si="2"/>
        <v>0</v>
      </c>
      <c r="W123" s="207"/>
      <c r="AC123" s="205">
        <f>+'[1]4'!D100*1000</f>
        <v>0</v>
      </c>
      <c r="AD123" s="205">
        <f t="shared" si="0"/>
        <v>0</v>
      </c>
    </row>
    <row r="124" spans="2:30" ht="11.25" customHeight="1" x14ac:dyDescent="0.2">
      <c r="B124" s="182"/>
      <c r="C124" s="201" t="str">
        <f>'[1]4'!C101</f>
        <v xml:space="preserve">   Avarijų šalinimo sąnaudos</v>
      </c>
      <c r="D124" s="202" t="s">
        <v>148</v>
      </c>
      <c r="E124" s="203"/>
      <c r="F124" s="121">
        <f>+SUMIFS([1]DK!$I$105:$I$240,[1]DK!$A$105:$A$240,'[1]6.4'!$E124)</f>
        <v>0</v>
      </c>
      <c r="G124" s="204" t="s">
        <v>36</v>
      </c>
      <c r="H124" s="204" t="s">
        <v>36</v>
      </c>
      <c r="I124" s="205">
        <f>SUMPRODUCT(([1]S1!$G$4:$R$4=$B$112)*([1]S1!$A$336:$A$568=I$5)*([1]S1!$C$336:$C$568='[1]6.4'!$C124),[1]S1!$G$336:$R$568)</f>
        <v>0</v>
      </c>
      <c r="J124" s="205">
        <f>SUMPRODUCT(([1]S1!$G$4:$R$4=$B$112)*([1]S1!$A$336:$A$568=J$5)*([1]S1!$C$336:$C$568='[1]6.4'!$C124),[1]S1!$G$336:$R$568)</f>
        <v>0</v>
      </c>
      <c r="K124" s="205">
        <f>SUMPRODUCT(([1]S1!$G$4:$R$4=$B$112)*([1]S1!$A$336:$A$568=K$5)*([1]S1!$C$336:$C$568='[1]6.4'!$C124),[1]S1!$G$336:$R$568)</f>
        <v>0</v>
      </c>
      <c r="L124" s="205">
        <f>SUMPRODUCT(([1]S1!$G$4:$R$4=$B$112)*([1]S1!$A$336:$A$568=L$5)*([1]S1!$C$336:$C$568='[1]6.4'!$C124),[1]S1!$G$336:$R$568)</f>
        <v>0</v>
      </c>
      <c r="M124" s="205">
        <f>SUMPRODUCT(([1]S1!$G$4:$R$4=$B$112)*([1]S1!$A$336:$A$568=M$5)*([1]S1!$C$336:$C$568='[1]6.4'!$C124),[1]S1!$G$336:$R$568)</f>
        <v>0</v>
      </c>
      <c r="N124" s="205">
        <f>SUMPRODUCT(([1]S1!$G$4:$R$4=$B$112)*([1]S1!$A$336:$A$568=N$5)*([1]S1!$C$336:$C$568='[1]6.4'!$C124),[1]S1!$G$336:$R$568)</f>
        <v>0</v>
      </c>
      <c r="O124" s="205">
        <f>SUMPRODUCT(([1]S1!$G$4:$R$4=$B$112)*([1]S1!$A$336:$A$568=O$5)*([1]S1!$C$336:$C$568='[1]6.4'!$C124),[1]S1!$G$336:$R$568)</f>
        <v>0</v>
      </c>
      <c r="P124" s="205">
        <f>SUMPRODUCT(([1]S1!$G$4:$R$4=$B$112)*([1]S1!$A$336:$A$568=P$5)*([1]S1!$C$336:$C$568='[1]6.4'!$C124),[1]S1!$G$336:$R$568)</f>
        <v>0</v>
      </c>
      <c r="Q124" s="205">
        <f>SUMPRODUCT(([1]S1!$G$4:$R$4=$B$112)*([1]S1!$A$336:$A$568=Q$5)*([1]S1!$C$336:$C$568='[1]6.4'!$C124),[1]S1!$G$336:$R$568)</f>
        <v>0</v>
      </c>
      <c r="R124" s="205">
        <f>SUMPRODUCT(([1]S1!$G$4:$R$4=$B$112)*([1]S1!$A$336:$A$568=R$5)*([1]S1!$C$336:$C$568='[1]6.4'!$C124),[1]S1!$G$336:$R$568)</f>
        <v>0</v>
      </c>
      <c r="S124" s="205">
        <f>SUMPRODUCT(([1]S1!$G$4:$R$4=$B$112)*([1]S1!$A$336:$A$568=S$5)*([1]S1!$C$336:$C$568='[1]6.4'!$C124),[1]S1!$G$336:$R$568)</f>
        <v>0</v>
      </c>
      <c r="T124" s="205">
        <f>SUMPRODUCT(([1]S1!$G$4:$R$4=$B$112)*([1]S1!$A$336:$A$568=T$5)*([1]S1!$C$336:$C$568='[1]6.4'!$C124),[1]S1!$G$336:$R$568)</f>
        <v>0</v>
      </c>
      <c r="U124" s="205">
        <f>SUMPRODUCT(([1]S1!$G$4:$R$4=$B$112)*([1]S1!$A$336:$A$568=U$5)*([1]S1!$C$336:$C$568='[1]6.4'!$C124),[1]S1!$G$336:$R$568)</f>
        <v>0</v>
      </c>
      <c r="V124" s="206">
        <f t="shared" si="2"/>
        <v>0</v>
      </c>
      <c r="W124" s="207"/>
      <c r="AC124" s="205">
        <f>+'[1]4'!D101*1000</f>
        <v>0</v>
      </c>
      <c r="AD124" s="205">
        <f t="shared" si="0"/>
        <v>0</v>
      </c>
    </row>
    <row r="125" spans="2:30" ht="11.25" customHeight="1" x14ac:dyDescent="0.2">
      <c r="B125" s="182"/>
      <c r="C125" s="201" t="str">
        <f>'[1]4'!C102</f>
        <v xml:space="preserve">Kitos techninio aptarnavimo ir patikros (kėlimo mechanizmų, energetikos įrenginių) paslaugos </v>
      </c>
      <c r="D125" s="202" t="s">
        <v>148</v>
      </c>
      <c r="E125" s="203"/>
      <c r="F125" s="121">
        <f>+SUMIFS([1]DK!$I$105:$I$240,[1]DK!$A$105:$A$240,'[1]6.4'!$E125)</f>
        <v>0</v>
      </c>
      <c r="G125" s="204" t="s">
        <v>36</v>
      </c>
      <c r="H125" s="204" t="s">
        <v>36</v>
      </c>
      <c r="I125" s="205">
        <f>SUMPRODUCT(([1]S1!$G$4:$R$4=$B$112)*([1]S1!$A$336:$A$568=I$5)*([1]S1!$C$336:$C$568='[1]6.4'!$C125),[1]S1!$G$336:$R$568)</f>
        <v>0</v>
      </c>
      <c r="J125" s="205">
        <f>SUMPRODUCT(([1]S1!$G$4:$R$4=$B$112)*([1]S1!$A$336:$A$568=J$5)*([1]S1!$C$336:$C$568='[1]6.4'!$C125),[1]S1!$G$336:$R$568)</f>
        <v>0</v>
      </c>
      <c r="K125" s="205">
        <f>SUMPRODUCT(([1]S1!$G$4:$R$4=$B$112)*([1]S1!$A$336:$A$568=K$5)*([1]S1!$C$336:$C$568='[1]6.4'!$C125),[1]S1!$G$336:$R$568)</f>
        <v>0</v>
      </c>
      <c r="L125" s="205">
        <f>SUMPRODUCT(([1]S1!$G$4:$R$4=$B$112)*([1]S1!$A$336:$A$568=L$5)*([1]S1!$C$336:$C$568='[1]6.4'!$C125),[1]S1!$G$336:$R$568)</f>
        <v>0</v>
      </c>
      <c r="M125" s="205">
        <f>SUMPRODUCT(([1]S1!$G$4:$R$4=$B$112)*([1]S1!$A$336:$A$568=M$5)*([1]S1!$C$336:$C$568='[1]6.4'!$C125),[1]S1!$G$336:$R$568)</f>
        <v>0</v>
      </c>
      <c r="N125" s="205">
        <f>SUMPRODUCT(([1]S1!$G$4:$R$4=$B$112)*([1]S1!$A$336:$A$568=N$5)*([1]S1!$C$336:$C$568='[1]6.4'!$C125),[1]S1!$G$336:$R$568)</f>
        <v>0</v>
      </c>
      <c r="O125" s="205">
        <f>SUMPRODUCT(([1]S1!$G$4:$R$4=$B$112)*([1]S1!$A$336:$A$568=O$5)*([1]S1!$C$336:$C$568='[1]6.4'!$C125),[1]S1!$G$336:$R$568)</f>
        <v>0</v>
      </c>
      <c r="P125" s="205">
        <f>SUMPRODUCT(([1]S1!$G$4:$R$4=$B$112)*([1]S1!$A$336:$A$568=P$5)*([1]S1!$C$336:$C$568='[1]6.4'!$C125),[1]S1!$G$336:$R$568)</f>
        <v>0</v>
      </c>
      <c r="Q125" s="205">
        <f>SUMPRODUCT(([1]S1!$G$4:$R$4=$B$112)*([1]S1!$A$336:$A$568=Q$5)*([1]S1!$C$336:$C$568='[1]6.4'!$C125),[1]S1!$G$336:$R$568)</f>
        <v>0</v>
      </c>
      <c r="R125" s="205">
        <f>SUMPRODUCT(([1]S1!$G$4:$R$4=$B$112)*([1]S1!$A$336:$A$568=R$5)*([1]S1!$C$336:$C$568='[1]6.4'!$C125),[1]S1!$G$336:$R$568)</f>
        <v>0</v>
      </c>
      <c r="S125" s="205">
        <f>SUMPRODUCT(([1]S1!$G$4:$R$4=$B$112)*([1]S1!$A$336:$A$568=S$5)*([1]S1!$C$336:$C$568='[1]6.4'!$C125),[1]S1!$G$336:$R$568)</f>
        <v>0</v>
      </c>
      <c r="T125" s="205">
        <f>SUMPRODUCT(([1]S1!$G$4:$R$4=$B$112)*([1]S1!$A$336:$A$568=T$5)*([1]S1!$C$336:$C$568='[1]6.4'!$C125),[1]S1!$G$336:$R$568)</f>
        <v>0</v>
      </c>
      <c r="U125" s="205">
        <f>SUMPRODUCT(([1]S1!$G$4:$R$4=$B$112)*([1]S1!$A$336:$A$568=U$5)*([1]S1!$C$336:$C$568='[1]6.4'!$C125),[1]S1!$G$336:$R$568)</f>
        <v>0</v>
      </c>
      <c r="V125" s="206">
        <f t="shared" si="2"/>
        <v>0</v>
      </c>
      <c r="W125" s="207"/>
      <c r="AC125" s="205">
        <f>+'[1]4'!D102*1000</f>
        <v>0</v>
      </c>
      <c r="AD125" s="205">
        <f t="shared" si="0"/>
        <v>0</v>
      </c>
    </row>
    <row r="126" spans="2:30" ht="11.25" customHeight="1" x14ac:dyDescent="0.2">
      <c r="B126" s="182"/>
      <c r="C126" s="210" t="str">
        <f>'[1]4'!C103</f>
        <v>Nusidėvėjimo (amortizacijos) sąnaudos</v>
      </c>
      <c r="D126" s="211" t="s">
        <v>148</v>
      </c>
      <c r="E126" s="203">
        <v>60040</v>
      </c>
      <c r="F126" s="121">
        <f>+SUMIFS([1]DK!$I$105:$I$240,[1]DK!$A$105:$A$240,'[1]6.4'!$E126)</f>
        <v>7470.95</v>
      </c>
      <c r="G126" s="209">
        <f>-SUMPRODUCT(([1]S1!$G$4:$R$4=$B112)*([1]S1!$E$5:$E$568=[1]Pav.tvarkyklė!$C$18),[1]S1!$G$5:$R$568)</f>
        <v>-7470.95</v>
      </c>
      <c r="H126" s="209">
        <f>+[1]S2!AE7</f>
        <v>5133.1753321851465</v>
      </c>
      <c r="I126" s="205">
        <f>SUMPRODUCT(([1]S1!$G$4:$R$4=$B$112)*([1]S1!$A$336:$A$568=I$5)*([1]S1!$C$336:$C$568='[1]6.4'!$C126),[1]S1!$G$336:$R$568)</f>
        <v>0</v>
      </c>
      <c r="J126" s="205">
        <f>SUMPRODUCT(([1]S1!$G$4:$R$4=$B$112)*([1]S1!$A$336:$A$568=J$5)*([1]S1!$C$336:$C$568='[1]6.4'!$C126),[1]S1!$G$336:$R$568)</f>
        <v>0</v>
      </c>
      <c r="K126" s="205">
        <f>SUMPRODUCT(([1]S1!$G$4:$R$4=$B$112)*([1]S1!$A$336:$A$568=K$5)*([1]S1!$C$336:$C$568='[1]6.4'!$C126),[1]S1!$G$336:$R$568)</f>
        <v>0</v>
      </c>
      <c r="L126" s="205">
        <f>SUMPRODUCT(([1]S1!$G$4:$R$4=$B$112)*([1]S1!$A$336:$A$568=L$5)*([1]S1!$C$336:$C$568='[1]6.4'!$C126),[1]S1!$G$336:$R$568)</f>
        <v>0</v>
      </c>
      <c r="M126" s="205">
        <f>SUMPRODUCT(([1]S1!$G$4:$R$4=$B$112)*([1]S1!$A$336:$A$568=M$5)*([1]S1!$C$336:$C$568='[1]6.4'!$C126),[1]S1!$G$336:$R$568)</f>
        <v>0</v>
      </c>
      <c r="N126" s="205">
        <f>SUMPRODUCT(([1]S1!$G$4:$R$4=$B$112)*([1]S1!$A$336:$A$568=N$5)*([1]S1!$C$336:$C$568='[1]6.4'!$C126),[1]S1!$G$336:$R$568)</f>
        <v>0</v>
      </c>
      <c r="O126" s="205">
        <f>SUMPRODUCT(([1]S1!$G$4:$R$4=$B$112)*([1]S1!$A$336:$A$568=O$5)*([1]S1!$C$336:$C$568='[1]6.4'!$C126),[1]S1!$G$336:$R$568)</f>
        <v>0</v>
      </c>
      <c r="P126" s="205">
        <f>SUMPRODUCT(([1]S1!$G$4:$R$4=$B$112)*([1]S1!$A$336:$A$568=P$5)*([1]S1!$C$336:$C$568='[1]6.4'!$C126),[1]S1!$G$336:$R$568)</f>
        <v>0</v>
      </c>
      <c r="Q126" s="205">
        <f>SUMPRODUCT(([1]S1!$G$4:$R$4=$B$112)*([1]S1!$A$336:$A$568=Q$5)*([1]S1!$C$336:$C$568='[1]6.4'!$C126),[1]S1!$G$336:$R$568)</f>
        <v>0</v>
      </c>
      <c r="R126" s="205">
        <f>SUMPRODUCT(([1]S1!$G$4:$R$4=$B$112)*([1]S1!$A$336:$A$568=R$5)*([1]S1!$C$336:$C$568='[1]6.4'!$C126),[1]S1!$G$336:$R$568)</f>
        <v>0</v>
      </c>
      <c r="S126" s="205">
        <f>SUMPRODUCT(([1]S1!$G$4:$R$4=$B$112)*([1]S1!$A$336:$A$568=S$5)*([1]S1!$C$336:$C$568='[1]6.4'!$C126),[1]S1!$G$336:$R$568)</f>
        <v>0</v>
      </c>
      <c r="T126" s="205">
        <f>SUMPRODUCT(([1]S1!$G$4:$R$4=$B$112)*([1]S1!$A$336:$A$568=T$5)*([1]S1!$C$336:$C$568='[1]6.4'!$C126),[1]S1!$G$336:$R$568)</f>
        <v>0</v>
      </c>
      <c r="U126" s="205">
        <f>SUMPRODUCT(([1]S1!$G$4:$R$4=$B$112)*([1]S1!$A$336:$A$568=U$5)*([1]S1!$C$336:$C$568='[1]6.4'!$C126),[1]S1!$G$336:$R$568)</f>
        <v>0</v>
      </c>
      <c r="V126" s="212">
        <f t="shared" si="2"/>
        <v>5133.1753321851465</v>
      </c>
      <c r="W126" s="207"/>
      <c r="AC126" s="205">
        <f>+'[1]4'!D103*1000</f>
        <v>5133.1753321851465</v>
      </c>
      <c r="AD126" s="205">
        <f t="shared" si="0"/>
        <v>0</v>
      </c>
    </row>
    <row r="127" spans="2:30" ht="11.25" customHeight="1" x14ac:dyDescent="0.2">
      <c r="B127" s="182"/>
      <c r="C127" s="195" t="str">
        <f>'[1]4'!C104</f>
        <v>Personalo sąnaudos</v>
      </c>
      <c r="D127" s="67" t="s">
        <v>148</v>
      </c>
      <c r="E127" s="196"/>
      <c r="F127" s="121">
        <f>+SUMIFS([1]DK!$I$105:$I$240,[1]DK!$A$105:$A$240,'[1]6.4'!$E127)</f>
        <v>0</v>
      </c>
      <c r="G127" s="197" t="s">
        <v>36</v>
      </c>
      <c r="H127" s="197" t="s">
        <v>36</v>
      </c>
      <c r="I127" s="208"/>
      <c r="J127" s="208"/>
      <c r="K127" s="208"/>
      <c r="L127" s="208"/>
      <c r="M127" s="208"/>
      <c r="N127" s="208"/>
      <c r="O127" s="208"/>
      <c r="P127" s="208"/>
      <c r="Q127" s="208"/>
      <c r="R127" s="208"/>
      <c r="S127" s="208"/>
      <c r="T127" s="208"/>
      <c r="U127" s="208"/>
      <c r="V127" s="199"/>
      <c r="W127" s="207"/>
      <c r="AC127" s="208"/>
      <c r="AD127" s="208"/>
    </row>
    <row r="128" spans="2:30" ht="11.25" customHeight="1" x14ac:dyDescent="0.2">
      <c r="B128" s="182"/>
      <c r="C128" s="201" t="str">
        <f>'[1]4'!C105</f>
        <v xml:space="preserve">   Darbo užmokesčio sąnaudos</v>
      </c>
      <c r="D128" s="202" t="s">
        <v>148</v>
      </c>
      <c r="E128" s="203">
        <v>600421</v>
      </c>
      <c r="F128" s="121">
        <f>+SUMIFS([1]DK!$I$105:$I$240,[1]DK!$A$105:$A$240,'[1]6.4'!$E128)</f>
        <v>34801.449999999997</v>
      </c>
      <c r="G128" s="204" t="s">
        <v>36</v>
      </c>
      <c r="H128" s="204" t="s">
        <v>36</v>
      </c>
      <c r="I128" s="205">
        <f>SUMPRODUCT(([1]S1!$G$4:$R$4=$B$112)*([1]S1!$A$336:$A$568=I$5)*([1]S1!$C$336:$C$568='[1]6.4'!$C128),[1]S1!$G$336:$R$568)</f>
        <v>0</v>
      </c>
      <c r="J128" s="205">
        <f>SUMPRODUCT(([1]S1!$G$4:$R$4=$B$112)*([1]S1!$A$336:$A$568=J$5)*([1]S1!$C$336:$C$568='[1]6.4'!$C128),[1]S1!$G$336:$R$568)</f>
        <v>0</v>
      </c>
      <c r="K128" s="205">
        <f>SUMPRODUCT(([1]S1!$G$4:$R$4=$B$112)*([1]S1!$A$336:$A$568=K$5)*([1]S1!$C$336:$C$568='[1]6.4'!$C128),[1]S1!$G$336:$R$568)</f>
        <v>0</v>
      </c>
      <c r="L128" s="205">
        <f>SUMPRODUCT(([1]S1!$G$4:$R$4=$B$112)*([1]S1!$A$336:$A$568=L$5)*([1]S1!$C$336:$C$568='[1]6.4'!$C128),[1]S1!$G$336:$R$568)</f>
        <v>0</v>
      </c>
      <c r="M128" s="205">
        <f>SUMPRODUCT(([1]S1!$G$4:$R$4=$B$112)*([1]S1!$A$336:$A$568=M$5)*([1]S1!$C$336:$C$568='[1]6.4'!$C128),[1]S1!$G$336:$R$568)</f>
        <v>0</v>
      </c>
      <c r="N128" s="205">
        <f>SUMPRODUCT(([1]S1!$G$4:$R$4=$B$112)*([1]S1!$A$336:$A$568=N$5)*([1]S1!$C$336:$C$568='[1]6.4'!$C128),[1]S1!$G$336:$R$568)</f>
        <v>0</v>
      </c>
      <c r="O128" s="205">
        <f>SUMPRODUCT(([1]S1!$G$4:$R$4=$B$112)*([1]S1!$A$336:$A$568=O$5)*([1]S1!$C$336:$C$568='[1]6.4'!$C128),[1]S1!$G$336:$R$568)</f>
        <v>0</v>
      </c>
      <c r="P128" s="205">
        <f>SUMPRODUCT(([1]S1!$G$4:$R$4=$B$112)*([1]S1!$A$336:$A$568=P$5)*([1]S1!$C$336:$C$568='[1]6.4'!$C128),[1]S1!$G$336:$R$568)</f>
        <v>0</v>
      </c>
      <c r="Q128" s="205">
        <f>SUMPRODUCT(([1]S1!$G$4:$R$4=$B$112)*([1]S1!$A$336:$A$568=Q$5)*([1]S1!$C$336:$C$568='[1]6.4'!$C128),[1]S1!$G$336:$R$568)</f>
        <v>0</v>
      </c>
      <c r="R128" s="205">
        <f>SUMPRODUCT(([1]S1!$G$4:$R$4=$B$112)*([1]S1!$A$336:$A$568=R$5)*([1]S1!$C$336:$C$568='[1]6.4'!$C128),[1]S1!$G$336:$R$568)</f>
        <v>0</v>
      </c>
      <c r="S128" s="205">
        <f>SUMPRODUCT(([1]S1!$G$4:$R$4=$B$112)*([1]S1!$A$336:$A$568=S$5)*([1]S1!$C$336:$C$568='[1]6.4'!$C128),[1]S1!$G$336:$R$568)</f>
        <v>0</v>
      </c>
      <c r="T128" s="205">
        <f>SUMPRODUCT(([1]S1!$G$4:$R$4=$B$112)*([1]S1!$A$336:$A$568=T$5)*([1]S1!$C$336:$C$568='[1]6.4'!$C128),[1]S1!$G$336:$R$568)</f>
        <v>0</v>
      </c>
      <c r="U128" s="205">
        <f>SUMPRODUCT(([1]S1!$G$4:$R$4=$B$112)*([1]S1!$A$336:$A$568=U$5)*([1]S1!$C$336:$C$568='[1]6.4'!$C128),[1]S1!$G$336:$R$568)</f>
        <v>0</v>
      </c>
      <c r="V128" s="206">
        <f t="shared" si="2"/>
        <v>34801.449999999997</v>
      </c>
      <c r="W128" s="207"/>
      <c r="AC128" s="205">
        <f>+'[1]4'!D105*1000</f>
        <v>34801.449999999997</v>
      </c>
      <c r="AD128" s="205">
        <f t="shared" si="0"/>
        <v>0</v>
      </c>
    </row>
    <row r="129" spans="2:30" ht="11.25" customHeight="1" x14ac:dyDescent="0.2">
      <c r="B129" s="182"/>
      <c r="C129" s="201" t="str">
        <f>'[1]4'!C106</f>
        <v xml:space="preserve">   Darbdavio įmokų VSDFV ir kitų darbdavio įmokų VSDFV sąnaudos</v>
      </c>
      <c r="D129" s="202" t="s">
        <v>148</v>
      </c>
      <c r="E129" s="203">
        <v>600431</v>
      </c>
      <c r="F129" s="121">
        <f>+SUMIFS([1]DK!$I$105:$I$240,[1]DK!$A$105:$A$240,'[1]6.4'!$E129)</f>
        <v>1081.72</v>
      </c>
      <c r="G129" s="204" t="s">
        <v>36</v>
      </c>
      <c r="H129" s="204" t="s">
        <v>36</v>
      </c>
      <c r="I129" s="205">
        <f>SUMPRODUCT(([1]S1!$G$4:$R$4=$B$112)*([1]S1!$A$336:$A$568=I$5)*([1]S1!$C$336:$C$568='[1]6.4'!$C129),[1]S1!$G$336:$R$568)</f>
        <v>0</v>
      </c>
      <c r="J129" s="205">
        <f>SUMPRODUCT(([1]S1!$G$4:$R$4=$B$112)*([1]S1!$A$336:$A$568=J$5)*([1]S1!$C$336:$C$568='[1]6.4'!$C129),[1]S1!$G$336:$R$568)</f>
        <v>0</v>
      </c>
      <c r="K129" s="205">
        <f>SUMPRODUCT(([1]S1!$G$4:$R$4=$B$112)*([1]S1!$A$336:$A$568=K$5)*([1]S1!$C$336:$C$568='[1]6.4'!$C129),[1]S1!$G$336:$R$568)</f>
        <v>0</v>
      </c>
      <c r="L129" s="205">
        <f>SUMPRODUCT(([1]S1!$G$4:$R$4=$B$112)*([1]S1!$A$336:$A$568=L$5)*([1]S1!$C$336:$C$568='[1]6.4'!$C129),[1]S1!$G$336:$R$568)</f>
        <v>0</v>
      </c>
      <c r="M129" s="205">
        <f>SUMPRODUCT(([1]S1!$G$4:$R$4=$B$112)*([1]S1!$A$336:$A$568=M$5)*([1]S1!$C$336:$C$568='[1]6.4'!$C129),[1]S1!$G$336:$R$568)</f>
        <v>0</v>
      </c>
      <c r="N129" s="205">
        <f>SUMPRODUCT(([1]S1!$G$4:$R$4=$B$112)*([1]S1!$A$336:$A$568=N$5)*([1]S1!$C$336:$C$568='[1]6.4'!$C129),[1]S1!$G$336:$R$568)</f>
        <v>0</v>
      </c>
      <c r="O129" s="205">
        <f>SUMPRODUCT(([1]S1!$G$4:$R$4=$B$112)*([1]S1!$A$336:$A$568=O$5)*([1]S1!$C$336:$C$568='[1]6.4'!$C129),[1]S1!$G$336:$R$568)</f>
        <v>0</v>
      </c>
      <c r="P129" s="205">
        <f>SUMPRODUCT(([1]S1!$G$4:$R$4=$B$112)*([1]S1!$A$336:$A$568=P$5)*([1]S1!$C$336:$C$568='[1]6.4'!$C129),[1]S1!$G$336:$R$568)</f>
        <v>0</v>
      </c>
      <c r="Q129" s="205">
        <f>SUMPRODUCT(([1]S1!$G$4:$R$4=$B$112)*([1]S1!$A$336:$A$568=Q$5)*([1]S1!$C$336:$C$568='[1]6.4'!$C129),[1]S1!$G$336:$R$568)</f>
        <v>0</v>
      </c>
      <c r="R129" s="205">
        <f>SUMPRODUCT(([1]S1!$G$4:$R$4=$B$112)*([1]S1!$A$336:$A$568=R$5)*([1]S1!$C$336:$C$568='[1]6.4'!$C129),[1]S1!$G$336:$R$568)</f>
        <v>0</v>
      </c>
      <c r="S129" s="205">
        <f>SUMPRODUCT(([1]S1!$G$4:$R$4=$B$112)*([1]S1!$A$336:$A$568=S$5)*([1]S1!$C$336:$C$568='[1]6.4'!$C129),[1]S1!$G$336:$R$568)</f>
        <v>0</v>
      </c>
      <c r="T129" s="205">
        <f>SUMPRODUCT(([1]S1!$G$4:$R$4=$B$112)*([1]S1!$A$336:$A$568=T$5)*([1]S1!$C$336:$C$568='[1]6.4'!$C129),[1]S1!$G$336:$R$568)</f>
        <v>0</v>
      </c>
      <c r="U129" s="205">
        <f>SUMPRODUCT(([1]S1!$G$4:$R$4=$B$112)*([1]S1!$A$336:$A$568=U$5)*([1]S1!$C$336:$C$568='[1]6.4'!$C129),[1]S1!$G$336:$R$568)</f>
        <v>0</v>
      </c>
      <c r="V129" s="206">
        <f t="shared" si="2"/>
        <v>1081.72</v>
      </c>
      <c r="W129" s="207"/>
      <c r="AC129" s="205">
        <f>+'[1]4'!D106*1000</f>
        <v>1081.72</v>
      </c>
      <c r="AD129" s="205">
        <f t="shared" si="0"/>
        <v>0</v>
      </c>
    </row>
    <row r="130" spans="2:30" ht="11.25" customHeight="1" x14ac:dyDescent="0.2">
      <c r="B130" s="182"/>
      <c r="C130" s="201" t="str">
        <f>'[1]4'!C107</f>
        <v xml:space="preserve">   Darbo saugos sąnaudos</v>
      </c>
      <c r="D130" s="202" t="s">
        <v>148</v>
      </c>
      <c r="E130" s="203"/>
      <c r="F130" s="121">
        <f>+SUMIFS([1]DK!$I$105:$I$240,[1]DK!$A$105:$A$240,'[1]6.4'!$E130)</f>
        <v>0</v>
      </c>
      <c r="G130" s="204" t="s">
        <v>36</v>
      </c>
      <c r="H130" s="204" t="s">
        <v>36</v>
      </c>
      <c r="I130" s="205">
        <f>SUMPRODUCT(([1]S1!$G$4:$R$4=$B$112)*([1]S1!$A$336:$A$568=I$5)*([1]S1!$C$336:$C$568='[1]6.4'!$C130),[1]S1!$G$336:$R$568)</f>
        <v>0</v>
      </c>
      <c r="J130" s="205">
        <f>SUMPRODUCT(([1]S1!$G$4:$R$4=$B$112)*([1]S1!$A$336:$A$568=J$5)*([1]S1!$C$336:$C$568='[1]6.4'!$C130),[1]S1!$G$336:$R$568)</f>
        <v>0</v>
      </c>
      <c r="K130" s="205">
        <f>SUMPRODUCT(([1]S1!$G$4:$R$4=$B$112)*([1]S1!$A$336:$A$568=K$5)*([1]S1!$C$336:$C$568='[1]6.4'!$C130),[1]S1!$G$336:$R$568)</f>
        <v>0</v>
      </c>
      <c r="L130" s="205">
        <f>SUMPRODUCT(([1]S1!$G$4:$R$4=$B$112)*([1]S1!$A$336:$A$568=L$5)*([1]S1!$C$336:$C$568='[1]6.4'!$C130),[1]S1!$G$336:$R$568)</f>
        <v>0</v>
      </c>
      <c r="M130" s="205">
        <f>SUMPRODUCT(([1]S1!$G$4:$R$4=$B$112)*([1]S1!$A$336:$A$568=M$5)*([1]S1!$C$336:$C$568='[1]6.4'!$C130),[1]S1!$G$336:$R$568)</f>
        <v>0</v>
      </c>
      <c r="N130" s="205">
        <f>SUMPRODUCT(([1]S1!$G$4:$R$4=$B$112)*([1]S1!$A$336:$A$568=N$5)*([1]S1!$C$336:$C$568='[1]6.4'!$C130),[1]S1!$G$336:$R$568)</f>
        <v>0</v>
      </c>
      <c r="O130" s="205">
        <f>SUMPRODUCT(([1]S1!$G$4:$R$4=$B$112)*([1]S1!$A$336:$A$568=O$5)*([1]S1!$C$336:$C$568='[1]6.4'!$C130),[1]S1!$G$336:$R$568)</f>
        <v>0</v>
      </c>
      <c r="P130" s="205">
        <f>SUMPRODUCT(([1]S1!$G$4:$R$4=$B$112)*([1]S1!$A$336:$A$568=P$5)*([1]S1!$C$336:$C$568='[1]6.4'!$C130),[1]S1!$G$336:$R$568)</f>
        <v>0</v>
      </c>
      <c r="Q130" s="205">
        <f>SUMPRODUCT(([1]S1!$G$4:$R$4=$B$112)*([1]S1!$A$336:$A$568=Q$5)*([1]S1!$C$336:$C$568='[1]6.4'!$C130),[1]S1!$G$336:$R$568)</f>
        <v>0</v>
      </c>
      <c r="R130" s="205">
        <f>SUMPRODUCT(([1]S1!$G$4:$R$4=$B$112)*([1]S1!$A$336:$A$568=R$5)*([1]S1!$C$336:$C$568='[1]6.4'!$C130),[1]S1!$G$336:$R$568)</f>
        <v>0</v>
      </c>
      <c r="S130" s="205">
        <f>SUMPRODUCT(([1]S1!$G$4:$R$4=$B$112)*([1]S1!$A$336:$A$568=S$5)*([1]S1!$C$336:$C$568='[1]6.4'!$C130),[1]S1!$G$336:$R$568)</f>
        <v>0</v>
      </c>
      <c r="T130" s="205">
        <f>SUMPRODUCT(([1]S1!$G$4:$R$4=$B$112)*([1]S1!$A$336:$A$568=T$5)*([1]S1!$C$336:$C$568='[1]6.4'!$C130),[1]S1!$G$336:$R$568)</f>
        <v>0</v>
      </c>
      <c r="U130" s="205">
        <f>SUMPRODUCT(([1]S1!$G$4:$R$4=$B$112)*([1]S1!$A$336:$A$568=U$5)*([1]S1!$C$336:$C$568='[1]6.4'!$C130),[1]S1!$G$336:$R$568)</f>
        <v>0</v>
      </c>
      <c r="V130" s="206">
        <f t="shared" si="2"/>
        <v>0</v>
      </c>
      <c r="W130" s="207"/>
      <c r="AC130" s="205">
        <f>+'[1]4'!D107*1000</f>
        <v>0</v>
      </c>
      <c r="AD130" s="205">
        <f t="shared" si="0"/>
        <v>0</v>
      </c>
    </row>
    <row r="131" spans="2:30" ht="11.25" customHeight="1" x14ac:dyDescent="0.2">
      <c r="B131" s="182"/>
      <c r="C131" s="201" t="str">
        <f>'[1]4'!C108</f>
        <v xml:space="preserve">   Kitos personalo sąnaudos</v>
      </c>
      <c r="D131" s="202" t="s">
        <v>148</v>
      </c>
      <c r="E131" s="203"/>
      <c r="F131" s="121">
        <f>+SUMIFS([1]DK!$I$105:$I$240,[1]DK!$A$105:$A$240,'[1]6.4'!$E131)</f>
        <v>0</v>
      </c>
      <c r="G131" s="204" t="s">
        <v>36</v>
      </c>
      <c r="H131" s="204" t="s">
        <v>36</v>
      </c>
      <c r="I131" s="205">
        <f>SUMPRODUCT(([1]S1!$G$4:$R$4=$B$112)*([1]S1!$A$336:$A$568=I$5)*([1]S1!$C$336:$C$568='[1]6.4'!$C131),[1]S1!$G$336:$R$568)</f>
        <v>0</v>
      </c>
      <c r="J131" s="205">
        <f>SUMPRODUCT(([1]S1!$G$4:$R$4=$B$112)*([1]S1!$A$336:$A$568=J$5)*([1]S1!$C$336:$C$568='[1]6.4'!$C131),[1]S1!$G$336:$R$568)</f>
        <v>0</v>
      </c>
      <c r="K131" s="205">
        <f>SUMPRODUCT(([1]S1!$G$4:$R$4=$B$112)*([1]S1!$A$336:$A$568=K$5)*([1]S1!$C$336:$C$568='[1]6.4'!$C131),[1]S1!$G$336:$R$568)</f>
        <v>0</v>
      </c>
      <c r="L131" s="205">
        <f>SUMPRODUCT(([1]S1!$G$4:$R$4=$B$112)*([1]S1!$A$336:$A$568=L$5)*([1]S1!$C$336:$C$568='[1]6.4'!$C131),[1]S1!$G$336:$R$568)</f>
        <v>0</v>
      </c>
      <c r="M131" s="205">
        <f>SUMPRODUCT(([1]S1!$G$4:$R$4=$B$112)*([1]S1!$A$336:$A$568=M$5)*([1]S1!$C$336:$C$568='[1]6.4'!$C131),[1]S1!$G$336:$R$568)</f>
        <v>0</v>
      </c>
      <c r="N131" s="205">
        <f>SUMPRODUCT(([1]S1!$G$4:$R$4=$B$112)*([1]S1!$A$336:$A$568=N$5)*([1]S1!$C$336:$C$568='[1]6.4'!$C131),[1]S1!$G$336:$R$568)</f>
        <v>0</v>
      </c>
      <c r="O131" s="205">
        <f>SUMPRODUCT(([1]S1!$G$4:$R$4=$B$112)*([1]S1!$A$336:$A$568=O$5)*([1]S1!$C$336:$C$568='[1]6.4'!$C131),[1]S1!$G$336:$R$568)</f>
        <v>0</v>
      </c>
      <c r="P131" s="205">
        <f>SUMPRODUCT(([1]S1!$G$4:$R$4=$B$112)*([1]S1!$A$336:$A$568=P$5)*([1]S1!$C$336:$C$568='[1]6.4'!$C131),[1]S1!$G$336:$R$568)</f>
        <v>0</v>
      </c>
      <c r="Q131" s="205">
        <f>SUMPRODUCT(([1]S1!$G$4:$R$4=$B$112)*([1]S1!$A$336:$A$568=Q$5)*([1]S1!$C$336:$C$568='[1]6.4'!$C131),[1]S1!$G$336:$R$568)</f>
        <v>0</v>
      </c>
      <c r="R131" s="205">
        <f>SUMPRODUCT(([1]S1!$G$4:$R$4=$B$112)*([1]S1!$A$336:$A$568=R$5)*([1]S1!$C$336:$C$568='[1]6.4'!$C131),[1]S1!$G$336:$R$568)</f>
        <v>0</v>
      </c>
      <c r="S131" s="205">
        <f>SUMPRODUCT(([1]S1!$G$4:$R$4=$B$112)*([1]S1!$A$336:$A$568=S$5)*([1]S1!$C$336:$C$568='[1]6.4'!$C131),[1]S1!$G$336:$R$568)</f>
        <v>0</v>
      </c>
      <c r="T131" s="205">
        <f>SUMPRODUCT(([1]S1!$G$4:$R$4=$B$112)*([1]S1!$A$336:$A$568=T$5)*([1]S1!$C$336:$C$568='[1]6.4'!$C131),[1]S1!$G$336:$R$568)</f>
        <v>0</v>
      </c>
      <c r="U131" s="205">
        <f>SUMPRODUCT(([1]S1!$G$4:$R$4=$B$112)*([1]S1!$A$336:$A$568=U$5)*([1]S1!$C$336:$C$568='[1]6.4'!$C131),[1]S1!$G$336:$R$568)</f>
        <v>0</v>
      </c>
      <c r="V131" s="206">
        <f t="shared" si="2"/>
        <v>0</v>
      </c>
      <c r="W131" s="207"/>
      <c r="AC131" s="205">
        <f>+'[1]4'!D108*1000</f>
        <v>0</v>
      </c>
      <c r="AD131" s="205">
        <f t="shared" si="0"/>
        <v>0</v>
      </c>
    </row>
    <row r="132" spans="2:30" ht="11.25" customHeight="1" x14ac:dyDescent="0.2">
      <c r="B132" s="182"/>
      <c r="C132" s="195" t="str">
        <f>'[1]4'!C109</f>
        <v>Mokesčių sąnaudos</v>
      </c>
      <c r="D132" s="67" t="s">
        <v>148</v>
      </c>
      <c r="E132" s="196"/>
      <c r="F132" s="121">
        <f>+SUMIFS([1]DK!$I$105:$I$240,[1]DK!$A$105:$A$240,'[1]6.4'!$E132)</f>
        <v>0</v>
      </c>
      <c r="G132" s="197" t="s">
        <v>36</v>
      </c>
      <c r="H132" s="197" t="s">
        <v>36</v>
      </c>
      <c r="I132" s="208"/>
      <c r="J132" s="208"/>
      <c r="K132" s="208"/>
      <c r="L132" s="208"/>
      <c r="M132" s="208"/>
      <c r="N132" s="208"/>
      <c r="O132" s="208"/>
      <c r="P132" s="208"/>
      <c r="Q132" s="208"/>
      <c r="R132" s="208"/>
      <c r="S132" s="208"/>
      <c r="T132" s="208"/>
      <c r="U132" s="208"/>
      <c r="V132" s="199"/>
      <c r="W132" s="207"/>
      <c r="AC132" s="208"/>
      <c r="AD132" s="208"/>
    </row>
    <row r="133" spans="2:30" ht="11.25" customHeight="1" x14ac:dyDescent="0.2">
      <c r="B133" s="182"/>
      <c r="C133" s="201" t="str">
        <f>'[1]4'!C110</f>
        <v xml:space="preserve">   Nekilnojamojo turto mokesčio sąnaudos</v>
      </c>
      <c r="D133" s="202" t="s">
        <v>148</v>
      </c>
      <c r="E133" s="203"/>
      <c r="F133" s="121">
        <f>+SUMIFS([1]DK!$I$105:$I$240,[1]DK!$A$105:$A$240,'[1]6.4'!$E133)</f>
        <v>0</v>
      </c>
      <c r="G133" s="204" t="s">
        <v>36</v>
      </c>
      <c r="H133" s="204" t="s">
        <v>36</v>
      </c>
      <c r="I133" s="205">
        <f>SUMPRODUCT(([1]S1!$G$4:$R$4=$B$112)*([1]S1!$A$336:$A$568=I$5)*([1]S1!$C$336:$C$568='[1]6.4'!$C133),[1]S1!$G$336:$R$568)</f>
        <v>0</v>
      </c>
      <c r="J133" s="205">
        <f>SUMPRODUCT(([1]S1!$G$4:$R$4=$B$112)*([1]S1!$A$336:$A$568=J$5)*([1]S1!$C$336:$C$568='[1]6.4'!$C133),[1]S1!$G$336:$R$568)</f>
        <v>0</v>
      </c>
      <c r="K133" s="205">
        <f>SUMPRODUCT(([1]S1!$G$4:$R$4=$B$112)*([1]S1!$A$336:$A$568=K$5)*([1]S1!$C$336:$C$568='[1]6.4'!$C133),[1]S1!$G$336:$R$568)</f>
        <v>0</v>
      </c>
      <c r="L133" s="205">
        <f>SUMPRODUCT(([1]S1!$G$4:$R$4=$B$112)*([1]S1!$A$336:$A$568=L$5)*([1]S1!$C$336:$C$568='[1]6.4'!$C133),[1]S1!$G$336:$R$568)</f>
        <v>0</v>
      </c>
      <c r="M133" s="205">
        <f>SUMPRODUCT(([1]S1!$G$4:$R$4=$B$112)*([1]S1!$A$336:$A$568=M$5)*([1]S1!$C$336:$C$568='[1]6.4'!$C133),[1]S1!$G$336:$R$568)</f>
        <v>0</v>
      </c>
      <c r="N133" s="205">
        <f>SUMPRODUCT(([1]S1!$G$4:$R$4=$B$112)*([1]S1!$A$336:$A$568=N$5)*([1]S1!$C$336:$C$568='[1]6.4'!$C133),[1]S1!$G$336:$R$568)</f>
        <v>0</v>
      </c>
      <c r="O133" s="205">
        <f>SUMPRODUCT(([1]S1!$G$4:$R$4=$B$112)*([1]S1!$A$336:$A$568=O$5)*([1]S1!$C$336:$C$568='[1]6.4'!$C133),[1]S1!$G$336:$R$568)</f>
        <v>0</v>
      </c>
      <c r="P133" s="205">
        <f>SUMPRODUCT(([1]S1!$G$4:$R$4=$B$112)*([1]S1!$A$336:$A$568=P$5)*([1]S1!$C$336:$C$568='[1]6.4'!$C133),[1]S1!$G$336:$R$568)</f>
        <v>0</v>
      </c>
      <c r="Q133" s="205">
        <f>SUMPRODUCT(([1]S1!$G$4:$R$4=$B$112)*([1]S1!$A$336:$A$568=Q$5)*([1]S1!$C$336:$C$568='[1]6.4'!$C133),[1]S1!$G$336:$R$568)</f>
        <v>0</v>
      </c>
      <c r="R133" s="205">
        <f>SUMPRODUCT(([1]S1!$G$4:$R$4=$B$112)*([1]S1!$A$336:$A$568=R$5)*([1]S1!$C$336:$C$568='[1]6.4'!$C133),[1]S1!$G$336:$R$568)</f>
        <v>0</v>
      </c>
      <c r="S133" s="205">
        <f>SUMPRODUCT(([1]S1!$G$4:$R$4=$B$112)*([1]S1!$A$336:$A$568=S$5)*([1]S1!$C$336:$C$568='[1]6.4'!$C133),[1]S1!$G$336:$R$568)</f>
        <v>0</v>
      </c>
      <c r="T133" s="205">
        <f>SUMPRODUCT(([1]S1!$G$4:$R$4=$B$112)*([1]S1!$A$336:$A$568=T$5)*([1]S1!$C$336:$C$568='[1]6.4'!$C133),[1]S1!$G$336:$R$568)</f>
        <v>0</v>
      </c>
      <c r="U133" s="205">
        <f>SUMPRODUCT(([1]S1!$G$4:$R$4=$B$112)*([1]S1!$A$336:$A$568=U$5)*([1]S1!$C$336:$C$568='[1]6.4'!$C133),[1]S1!$G$336:$R$568)</f>
        <v>0</v>
      </c>
      <c r="V133" s="206">
        <f t="shared" si="2"/>
        <v>0</v>
      </c>
      <c r="W133" s="207"/>
      <c r="AC133" s="205">
        <f>+'[1]4'!D110*1000</f>
        <v>0</v>
      </c>
      <c r="AD133" s="205">
        <f t="shared" si="0"/>
        <v>0</v>
      </c>
    </row>
    <row r="134" spans="2:30" ht="11.25" customHeight="1" x14ac:dyDescent="0.2">
      <c r="B134" s="182"/>
      <c r="C134" s="201" t="str">
        <f>'[1]4'!C111</f>
        <v xml:space="preserve">   Žemės nuomos mokesčio sąnaudos</v>
      </c>
      <c r="D134" s="202" t="s">
        <v>148</v>
      </c>
      <c r="E134" s="203"/>
      <c r="F134" s="121">
        <f>+SUMIFS([1]DK!$I$105:$I$240,[1]DK!$A$105:$A$240,'[1]6.4'!$E134)</f>
        <v>0</v>
      </c>
      <c r="G134" s="204" t="s">
        <v>36</v>
      </c>
      <c r="H134" s="204" t="s">
        <v>36</v>
      </c>
      <c r="I134" s="205">
        <f>SUMPRODUCT(([1]S1!$G$4:$R$4=$B$112)*([1]S1!$A$336:$A$568=I$5)*([1]S1!$C$336:$C$568='[1]6.4'!$C134),[1]S1!$G$336:$R$568)</f>
        <v>0</v>
      </c>
      <c r="J134" s="205">
        <f>SUMPRODUCT(([1]S1!$G$4:$R$4=$B$112)*([1]S1!$A$336:$A$568=J$5)*([1]S1!$C$336:$C$568='[1]6.4'!$C134),[1]S1!$G$336:$R$568)</f>
        <v>0</v>
      </c>
      <c r="K134" s="205">
        <f>SUMPRODUCT(([1]S1!$G$4:$R$4=$B$112)*([1]S1!$A$336:$A$568=K$5)*([1]S1!$C$336:$C$568='[1]6.4'!$C134),[1]S1!$G$336:$R$568)</f>
        <v>0</v>
      </c>
      <c r="L134" s="205">
        <f>SUMPRODUCT(([1]S1!$G$4:$R$4=$B$112)*([1]S1!$A$336:$A$568=L$5)*([1]S1!$C$336:$C$568='[1]6.4'!$C134),[1]S1!$G$336:$R$568)</f>
        <v>0</v>
      </c>
      <c r="M134" s="205">
        <f>SUMPRODUCT(([1]S1!$G$4:$R$4=$B$112)*([1]S1!$A$336:$A$568=M$5)*([1]S1!$C$336:$C$568='[1]6.4'!$C134),[1]S1!$G$336:$R$568)</f>
        <v>0</v>
      </c>
      <c r="N134" s="205">
        <f>SUMPRODUCT(([1]S1!$G$4:$R$4=$B$112)*([1]S1!$A$336:$A$568=N$5)*([1]S1!$C$336:$C$568='[1]6.4'!$C134),[1]S1!$G$336:$R$568)</f>
        <v>0</v>
      </c>
      <c r="O134" s="205">
        <f>SUMPRODUCT(([1]S1!$G$4:$R$4=$B$112)*([1]S1!$A$336:$A$568=O$5)*([1]S1!$C$336:$C$568='[1]6.4'!$C134),[1]S1!$G$336:$R$568)</f>
        <v>0</v>
      </c>
      <c r="P134" s="205">
        <f>SUMPRODUCT(([1]S1!$G$4:$R$4=$B$112)*([1]S1!$A$336:$A$568=P$5)*([1]S1!$C$336:$C$568='[1]6.4'!$C134),[1]S1!$G$336:$R$568)</f>
        <v>0</v>
      </c>
      <c r="Q134" s="205">
        <f>SUMPRODUCT(([1]S1!$G$4:$R$4=$B$112)*([1]S1!$A$336:$A$568=Q$5)*([1]S1!$C$336:$C$568='[1]6.4'!$C134),[1]S1!$G$336:$R$568)</f>
        <v>0</v>
      </c>
      <c r="R134" s="205">
        <f>SUMPRODUCT(([1]S1!$G$4:$R$4=$B$112)*([1]S1!$A$336:$A$568=R$5)*([1]S1!$C$336:$C$568='[1]6.4'!$C134),[1]S1!$G$336:$R$568)</f>
        <v>0</v>
      </c>
      <c r="S134" s="205">
        <f>SUMPRODUCT(([1]S1!$G$4:$R$4=$B$112)*([1]S1!$A$336:$A$568=S$5)*([1]S1!$C$336:$C$568='[1]6.4'!$C134),[1]S1!$G$336:$R$568)</f>
        <v>0</v>
      </c>
      <c r="T134" s="205">
        <f>SUMPRODUCT(([1]S1!$G$4:$R$4=$B$112)*([1]S1!$A$336:$A$568=T$5)*([1]S1!$C$336:$C$568='[1]6.4'!$C134),[1]S1!$G$336:$R$568)</f>
        <v>0</v>
      </c>
      <c r="U134" s="205">
        <f>SUMPRODUCT(([1]S1!$G$4:$R$4=$B$112)*([1]S1!$A$336:$A$568=U$5)*([1]S1!$C$336:$C$568='[1]6.4'!$C134),[1]S1!$G$336:$R$568)</f>
        <v>0</v>
      </c>
      <c r="V134" s="206">
        <f t="shared" si="2"/>
        <v>0</v>
      </c>
      <c r="W134" s="207"/>
      <c r="AC134" s="205">
        <f>+'[1]4'!D111*1000</f>
        <v>0</v>
      </c>
      <c r="AD134" s="205">
        <f t="shared" si="0"/>
        <v>0</v>
      </c>
    </row>
    <row r="135" spans="2:30" ht="11.25" customHeight="1" x14ac:dyDescent="0.2">
      <c r="B135" s="182"/>
      <c r="C135" s="201" t="str">
        <f>'[1]4'!C112</f>
        <v xml:space="preserve">   Kitų mokesčių sąnaudos</v>
      </c>
      <c r="D135" s="202" t="s">
        <v>148</v>
      </c>
      <c r="E135" s="203"/>
      <c r="F135" s="121">
        <f>+SUMIFS([1]DK!$I$105:$I$240,[1]DK!$A$105:$A$240,'[1]6.4'!$E135)</f>
        <v>0</v>
      </c>
      <c r="G135" s="204" t="s">
        <v>36</v>
      </c>
      <c r="H135" s="204" t="s">
        <v>36</v>
      </c>
      <c r="I135" s="205">
        <f>SUMPRODUCT(([1]S1!$G$4:$R$4=$B$112)*([1]S1!$A$336:$A$568=I$5)*([1]S1!$C$336:$C$568='[1]6.4'!$C135),[1]S1!$G$336:$R$568)</f>
        <v>0</v>
      </c>
      <c r="J135" s="205">
        <f>SUMPRODUCT(([1]S1!$G$4:$R$4=$B$112)*([1]S1!$A$336:$A$568=J$5)*([1]S1!$C$336:$C$568='[1]6.4'!$C135),[1]S1!$G$336:$R$568)</f>
        <v>0</v>
      </c>
      <c r="K135" s="205">
        <f>SUMPRODUCT(([1]S1!$G$4:$R$4=$B$112)*([1]S1!$A$336:$A$568=K$5)*([1]S1!$C$336:$C$568='[1]6.4'!$C135),[1]S1!$G$336:$R$568)</f>
        <v>0</v>
      </c>
      <c r="L135" s="205">
        <f>SUMPRODUCT(([1]S1!$G$4:$R$4=$B$112)*([1]S1!$A$336:$A$568=L$5)*([1]S1!$C$336:$C$568='[1]6.4'!$C135),[1]S1!$G$336:$R$568)</f>
        <v>0</v>
      </c>
      <c r="M135" s="205">
        <f>SUMPRODUCT(([1]S1!$G$4:$R$4=$B$112)*([1]S1!$A$336:$A$568=M$5)*([1]S1!$C$336:$C$568='[1]6.4'!$C135),[1]S1!$G$336:$R$568)</f>
        <v>0</v>
      </c>
      <c r="N135" s="205">
        <f>SUMPRODUCT(([1]S1!$G$4:$R$4=$B$112)*([1]S1!$A$336:$A$568=N$5)*([1]S1!$C$336:$C$568='[1]6.4'!$C135),[1]S1!$G$336:$R$568)</f>
        <v>0</v>
      </c>
      <c r="O135" s="205">
        <f>SUMPRODUCT(([1]S1!$G$4:$R$4=$B$112)*([1]S1!$A$336:$A$568=O$5)*([1]S1!$C$336:$C$568='[1]6.4'!$C135),[1]S1!$G$336:$R$568)</f>
        <v>0</v>
      </c>
      <c r="P135" s="205">
        <f>SUMPRODUCT(([1]S1!$G$4:$R$4=$B$112)*([1]S1!$A$336:$A$568=P$5)*([1]S1!$C$336:$C$568='[1]6.4'!$C135),[1]S1!$G$336:$R$568)</f>
        <v>0</v>
      </c>
      <c r="Q135" s="205">
        <f>SUMPRODUCT(([1]S1!$G$4:$R$4=$B$112)*([1]S1!$A$336:$A$568=Q$5)*([1]S1!$C$336:$C$568='[1]6.4'!$C135),[1]S1!$G$336:$R$568)</f>
        <v>0</v>
      </c>
      <c r="R135" s="205">
        <f>SUMPRODUCT(([1]S1!$G$4:$R$4=$B$112)*([1]S1!$A$336:$A$568=R$5)*([1]S1!$C$336:$C$568='[1]6.4'!$C135),[1]S1!$G$336:$R$568)</f>
        <v>0</v>
      </c>
      <c r="S135" s="205">
        <f>SUMPRODUCT(([1]S1!$G$4:$R$4=$B$112)*([1]S1!$A$336:$A$568=S$5)*([1]S1!$C$336:$C$568='[1]6.4'!$C135),[1]S1!$G$336:$R$568)</f>
        <v>0</v>
      </c>
      <c r="T135" s="205">
        <f>SUMPRODUCT(([1]S1!$G$4:$R$4=$B$112)*([1]S1!$A$336:$A$568=T$5)*([1]S1!$C$336:$C$568='[1]6.4'!$C135),[1]S1!$G$336:$R$568)</f>
        <v>0</v>
      </c>
      <c r="U135" s="205">
        <f>SUMPRODUCT(([1]S1!$G$4:$R$4=$B$112)*([1]S1!$A$336:$A$568=U$5)*([1]S1!$C$336:$C$568='[1]6.4'!$C135),[1]S1!$G$336:$R$568)</f>
        <v>0</v>
      </c>
      <c r="V135" s="206">
        <f t="shared" si="2"/>
        <v>0</v>
      </c>
      <c r="W135" s="207"/>
      <c r="AC135" s="205">
        <f>+'[1]4'!D112*1000</f>
        <v>0</v>
      </c>
      <c r="AD135" s="205">
        <f t="shared" si="0"/>
        <v>0</v>
      </c>
    </row>
    <row r="136" spans="2:30" ht="11.25" customHeight="1" x14ac:dyDescent="0.2">
      <c r="B136" s="182"/>
      <c r="C136" s="195" t="str">
        <f>'[1]4'!C113</f>
        <v>Finansinės sąnaudos</v>
      </c>
      <c r="D136" s="67" t="s">
        <v>148</v>
      </c>
      <c r="E136" s="196"/>
      <c r="F136" s="121">
        <f>+SUMIFS([1]DK!$I$105:$I$240,[1]DK!$A$105:$A$240,'[1]6.4'!$E136)</f>
        <v>0</v>
      </c>
      <c r="G136" s="197" t="s">
        <v>36</v>
      </c>
      <c r="H136" s="197" t="s">
        <v>36</v>
      </c>
      <c r="I136" s="208"/>
      <c r="J136" s="208"/>
      <c r="K136" s="208"/>
      <c r="L136" s="208"/>
      <c r="M136" s="208"/>
      <c r="N136" s="208"/>
      <c r="O136" s="208"/>
      <c r="P136" s="208"/>
      <c r="Q136" s="208"/>
      <c r="R136" s="208"/>
      <c r="S136" s="208"/>
      <c r="T136" s="208"/>
      <c r="U136" s="208"/>
      <c r="V136" s="199"/>
      <c r="W136" s="207"/>
      <c r="AC136" s="208"/>
      <c r="AD136" s="208"/>
    </row>
    <row r="137" spans="2:30" ht="11.25" customHeight="1" x14ac:dyDescent="0.2">
      <c r="B137" s="182"/>
      <c r="C137" s="201" t="str">
        <f>'[1]4'!C114</f>
        <v xml:space="preserve">   Banko paslaugų (komisinių) sąnaudos			</v>
      </c>
      <c r="D137" s="202" t="s">
        <v>148</v>
      </c>
      <c r="E137" s="203"/>
      <c r="F137" s="121">
        <f>+SUMIFS([1]DK!$I$105:$I$240,[1]DK!$A$105:$A$240,'[1]6.4'!$E137)</f>
        <v>0</v>
      </c>
      <c r="G137" s="204" t="s">
        <v>36</v>
      </c>
      <c r="H137" s="204" t="s">
        <v>36</v>
      </c>
      <c r="I137" s="205">
        <f>SUMPRODUCT(([1]S1!$G$4:$R$4=$B$112)*([1]S1!$A$336:$A$568=I$5)*([1]S1!$C$336:$C$568='[1]6.4'!$C137),[1]S1!$G$336:$R$568)</f>
        <v>0</v>
      </c>
      <c r="J137" s="205">
        <f>SUMPRODUCT(([1]S1!$G$4:$R$4=$B$112)*([1]S1!$A$336:$A$568=J$5)*([1]S1!$C$336:$C$568='[1]6.4'!$C137),[1]S1!$G$336:$R$568)</f>
        <v>0</v>
      </c>
      <c r="K137" s="205">
        <f>SUMPRODUCT(([1]S1!$G$4:$R$4=$B$112)*([1]S1!$A$336:$A$568=K$5)*([1]S1!$C$336:$C$568='[1]6.4'!$C137),[1]S1!$G$336:$R$568)</f>
        <v>0</v>
      </c>
      <c r="L137" s="205">
        <f>SUMPRODUCT(([1]S1!$G$4:$R$4=$B$112)*([1]S1!$A$336:$A$568=L$5)*([1]S1!$C$336:$C$568='[1]6.4'!$C137),[1]S1!$G$336:$R$568)</f>
        <v>0</v>
      </c>
      <c r="M137" s="205">
        <f>SUMPRODUCT(([1]S1!$G$4:$R$4=$B$112)*([1]S1!$A$336:$A$568=M$5)*([1]S1!$C$336:$C$568='[1]6.4'!$C137),[1]S1!$G$336:$R$568)</f>
        <v>0</v>
      </c>
      <c r="N137" s="205">
        <f>SUMPRODUCT(([1]S1!$G$4:$R$4=$B$112)*([1]S1!$A$336:$A$568=N$5)*([1]S1!$C$336:$C$568='[1]6.4'!$C137),[1]S1!$G$336:$R$568)</f>
        <v>0</v>
      </c>
      <c r="O137" s="205">
        <f>SUMPRODUCT(([1]S1!$G$4:$R$4=$B$112)*([1]S1!$A$336:$A$568=O$5)*([1]S1!$C$336:$C$568='[1]6.4'!$C137),[1]S1!$G$336:$R$568)</f>
        <v>0</v>
      </c>
      <c r="P137" s="205">
        <f>SUMPRODUCT(([1]S1!$G$4:$R$4=$B$112)*([1]S1!$A$336:$A$568=P$5)*([1]S1!$C$336:$C$568='[1]6.4'!$C137),[1]S1!$G$336:$R$568)</f>
        <v>0</v>
      </c>
      <c r="Q137" s="205">
        <f>SUMPRODUCT(([1]S1!$G$4:$R$4=$B$112)*([1]S1!$A$336:$A$568=Q$5)*([1]S1!$C$336:$C$568='[1]6.4'!$C137),[1]S1!$G$336:$R$568)</f>
        <v>0</v>
      </c>
      <c r="R137" s="205">
        <f>SUMPRODUCT(([1]S1!$G$4:$R$4=$B$112)*([1]S1!$A$336:$A$568=R$5)*([1]S1!$C$336:$C$568='[1]6.4'!$C137),[1]S1!$G$336:$R$568)</f>
        <v>0</v>
      </c>
      <c r="S137" s="205">
        <f>SUMPRODUCT(([1]S1!$G$4:$R$4=$B$112)*([1]S1!$A$336:$A$568=S$5)*([1]S1!$C$336:$C$568='[1]6.4'!$C137),[1]S1!$G$336:$R$568)</f>
        <v>0</v>
      </c>
      <c r="T137" s="205">
        <f>SUMPRODUCT(([1]S1!$G$4:$R$4=$B$112)*([1]S1!$A$336:$A$568=T$5)*([1]S1!$C$336:$C$568='[1]6.4'!$C137),[1]S1!$G$336:$R$568)</f>
        <v>0</v>
      </c>
      <c r="U137" s="205">
        <f>SUMPRODUCT(([1]S1!$G$4:$R$4=$B$112)*([1]S1!$A$336:$A$568=U$5)*([1]S1!$C$336:$C$568='[1]6.4'!$C137),[1]S1!$G$336:$R$568)</f>
        <v>0</v>
      </c>
      <c r="V137" s="206">
        <f t="shared" si="2"/>
        <v>0</v>
      </c>
      <c r="W137" s="207"/>
      <c r="AC137" s="205">
        <f>+'[1]4'!D114*1000</f>
        <v>0</v>
      </c>
      <c r="AD137" s="205">
        <f t="shared" si="0"/>
        <v>0</v>
      </c>
    </row>
    <row r="138" spans="2:30" ht="11.25" customHeight="1" x14ac:dyDescent="0.2">
      <c r="B138" s="182"/>
      <c r="C138" s="201" t="str">
        <f>'[1]4'!C115</f>
        <v xml:space="preserve">   Kitos finansinės sąnaudos</v>
      </c>
      <c r="D138" s="202" t="s">
        <v>148</v>
      </c>
      <c r="E138" s="203"/>
      <c r="F138" s="121">
        <f>+SUMIFS([1]DK!$I$105:$I$240,[1]DK!$A$105:$A$240,'[1]6.4'!$E138)</f>
        <v>0</v>
      </c>
      <c r="G138" s="204" t="s">
        <v>36</v>
      </c>
      <c r="H138" s="204" t="s">
        <v>36</v>
      </c>
      <c r="I138" s="205">
        <f>SUMPRODUCT(([1]S1!$G$4:$R$4=$B$112)*([1]S1!$A$336:$A$568=I$5)*([1]S1!$C$336:$C$568='[1]6.4'!$C138),[1]S1!$G$336:$R$568)</f>
        <v>0</v>
      </c>
      <c r="J138" s="205">
        <f>SUMPRODUCT(([1]S1!$G$4:$R$4=$B$112)*([1]S1!$A$336:$A$568=J$5)*([1]S1!$C$336:$C$568='[1]6.4'!$C138),[1]S1!$G$336:$R$568)</f>
        <v>0</v>
      </c>
      <c r="K138" s="205">
        <f>SUMPRODUCT(([1]S1!$G$4:$R$4=$B$112)*([1]S1!$A$336:$A$568=K$5)*([1]S1!$C$336:$C$568='[1]6.4'!$C138),[1]S1!$G$336:$R$568)</f>
        <v>0</v>
      </c>
      <c r="L138" s="205">
        <f>SUMPRODUCT(([1]S1!$G$4:$R$4=$B$112)*([1]S1!$A$336:$A$568=L$5)*([1]S1!$C$336:$C$568='[1]6.4'!$C138),[1]S1!$G$336:$R$568)</f>
        <v>0</v>
      </c>
      <c r="M138" s="205">
        <f>SUMPRODUCT(([1]S1!$G$4:$R$4=$B$112)*([1]S1!$A$336:$A$568=M$5)*([1]S1!$C$336:$C$568='[1]6.4'!$C138),[1]S1!$G$336:$R$568)</f>
        <v>0</v>
      </c>
      <c r="N138" s="205">
        <f>SUMPRODUCT(([1]S1!$G$4:$R$4=$B$112)*([1]S1!$A$336:$A$568=N$5)*([1]S1!$C$336:$C$568='[1]6.4'!$C138),[1]S1!$G$336:$R$568)</f>
        <v>0</v>
      </c>
      <c r="O138" s="205">
        <f>SUMPRODUCT(([1]S1!$G$4:$R$4=$B$112)*([1]S1!$A$336:$A$568=O$5)*([1]S1!$C$336:$C$568='[1]6.4'!$C138),[1]S1!$G$336:$R$568)</f>
        <v>0</v>
      </c>
      <c r="P138" s="205">
        <f>SUMPRODUCT(([1]S1!$G$4:$R$4=$B$112)*([1]S1!$A$336:$A$568=P$5)*([1]S1!$C$336:$C$568='[1]6.4'!$C138),[1]S1!$G$336:$R$568)</f>
        <v>0</v>
      </c>
      <c r="Q138" s="205">
        <f>SUMPRODUCT(([1]S1!$G$4:$R$4=$B$112)*([1]S1!$A$336:$A$568=Q$5)*([1]S1!$C$336:$C$568='[1]6.4'!$C138),[1]S1!$G$336:$R$568)</f>
        <v>0</v>
      </c>
      <c r="R138" s="205">
        <f>SUMPRODUCT(([1]S1!$G$4:$R$4=$B$112)*([1]S1!$A$336:$A$568=R$5)*([1]S1!$C$336:$C$568='[1]6.4'!$C138),[1]S1!$G$336:$R$568)</f>
        <v>0</v>
      </c>
      <c r="S138" s="205">
        <f>SUMPRODUCT(([1]S1!$G$4:$R$4=$B$112)*([1]S1!$A$336:$A$568=S$5)*([1]S1!$C$336:$C$568='[1]6.4'!$C138),[1]S1!$G$336:$R$568)</f>
        <v>0</v>
      </c>
      <c r="T138" s="205">
        <f>SUMPRODUCT(([1]S1!$G$4:$R$4=$B$112)*([1]S1!$A$336:$A$568=T$5)*([1]S1!$C$336:$C$568='[1]6.4'!$C138),[1]S1!$G$336:$R$568)</f>
        <v>0</v>
      </c>
      <c r="U138" s="205">
        <f>SUMPRODUCT(([1]S1!$G$4:$R$4=$B$112)*([1]S1!$A$336:$A$568=U$5)*([1]S1!$C$336:$C$568='[1]6.4'!$C138),[1]S1!$G$336:$R$568)</f>
        <v>0</v>
      </c>
      <c r="V138" s="206">
        <f t="shared" si="2"/>
        <v>0</v>
      </c>
      <c r="W138" s="207"/>
      <c r="AC138" s="205">
        <f>+'[1]4'!D115*1000</f>
        <v>0</v>
      </c>
      <c r="AD138" s="205">
        <f t="shared" si="0"/>
        <v>0</v>
      </c>
    </row>
    <row r="139" spans="2:30" ht="11.25" customHeight="1" x14ac:dyDescent="0.2">
      <c r="B139" s="182"/>
      <c r="C139" s="195" t="str">
        <f>'[1]4'!C116</f>
        <v>Administracinės sąnaudos</v>
      </c>
      <c r="D139" s="67" t="s">
        <v>148</v>
      </c>
      <c r="E139" s="196"/>
      <c r="F139" s="121">
        <f>+SUMIFS([1]DK!$I$105:$I$240,[1]DK!$A$105:$A$240,'[1]6.4'!$E139)</f>
        <v>0</v>
      </c>
      <c r="G139" s="197" t="s">
        <v>36</v>
      </c>
      <c r="H139" s="197" t="s">
        <v>36</v>
      </c>
      <c r="I139" s="208"/>
      <c r="J139" s="208"/>
      <c r="K139" s="208"/>
      <c r="L139" s="208"/>
      <c r="M139" s="208"/>
      <c r="N139" s="208"/>
      <c r="O139" s="208"/>
      <c r="P139" s="208"/>
      <c r="Q139" s="208"/>
      <c r="R139" s="208"/>
      <c r="S139" s="208"/>
      <c r="T139" s="208"/>
      <c r="U139" s="208"/>
      <c r="V139" s="199"/>
      <c r="W139" s="207"/>
      <c r="AC139" s="208"/>
      <c r="AD139" s="208"/>
    </row>
    <row r="140" spans="2:30" ht="11.25" customHeight="1" x14ac:dyDescent="0.2">
      <c r="B140" s="182"/>
      <c r="C140" s="201" t="str">
        <f>'[1]4'!C117</f>
        <v xml:space="preserve">   Teisinių paslaugų pirkimo sąnaudos</v>
      </c>
      <c r="D140" s="202" t="s">
        <v>148</v>
      </c>
      <c r="E140" s="203"/>
      <c r="F140" s="121">
        <f>+SUMIFS([1]DK!$I$105:$I$240,[1]DK!$A$105:$A$240,'[1]6.4'!$E140)</f>
        <v>0</v>
      </c>
      <c r="G140" s="204" t="s">
        <v>36</v>
      </c>
      <c r="H140" s="204" t="s">
        <v>36</v>
      </c>
      <c r="I140" s="205">
        <f>SUMPRODUCT(([1]S1!$G$4:$R$4=$B$112)*([1]S1!$A$336:$A$568=I$5)*([1]S1!$C$336:$C$568='[1]6.4'!$C140),[1]S1!$G$336:$R$568)</f>
        <v>0</v>
      </c>
      <c r="J140" s="205">
        <f>SUMPRODUCT(([1]S1!$G$4:$R$4=$B$112)*([1]S1!$A$336:$A$568=J$5)*([1]S1!$C$336:$C$568='[1]6.4'!$C140),[1]S1!$G$336:$R$568)</f>
        <v>0</v>
      </c>
      <c r="K140" s="205">
        <f>SUMPRODUCT(([1]S1!$G$4:$R$4=$B$112)*([1]S1!$A$336:$A$568=K$5)*([1]S1!$C$336:$C$568='[1]6.4'!$C140),[1]S1!$G$336:$R$568)</f>
        <v>0</v>
      </c>
      <c r="L140" s="205">
        <f>SUMPRODUCT(([1]S1!$G$4:$R$4=$B$112)*([1]S1!$A$336:$A$568=L$5)*([1]S1!$C$336:$C$568='[1]6.4'!$C140),[1]S1!$G$336:$R$568)</f>
        <v>0</v>
      </c>
      <c r="M140" s="205">
        <f>SUMPRODUCT(([1]S1!$G$4:$R$4=$B$112)*([1]S1!$A$336:$A$568=M$5)*([1]S1!$C$336:$C$568='[1]6.4'!$C140),[1]S1!$G$336:$R$568)</f>
        <v>0</v>
      </c>
      <c r="N140" s="205">
        <f>SUMPRODUCT(([1]S1!$G$4:$R$4=$B$112)*([1]S1!$A$336:$A$568=N$5)*([1]S1!$C$336:$C$568='[1]6.4'!$C140),[1]S1!$G$336:$R$568)</f>
        <v>0</v>
      </c>
      <c r="O140" s="205">
        <f>SUMPRODUCT(([1]S1!$G$4:$R$4=$B$112)*([1]S1!$A$336:$A$568=O$5)*([1]S1!$C$336:$C$568='[1]6.4'!$C140),[1]S1!$G$336:$R$568)</f>
        <v>0</v>
      </c>
      <c r="P140" s="205">
        <f>SUMPRODUCT(([1]S1!$G$4:$R$4=$B$112)*([1]S1!$A$336:$A$568=P$5)*([1]S1!$C$336:$C$568='[1]6.4'!$C140),[1]S1!$G$336:$R$568)</f>
        <v>0</v>
      </c>
      <c r="Q140" s="205">
        <f>SUMPRODUCT(([1]S1!$G$4:$R$4=$B$112)*([1]S1!$A$336:$A$568=Q$5)*([1]S1!$C$336:$C$568='[1]6.4'!$C140),[1]S1!$G$336:$R$568)</f>
        <v>0</v>
      </c>
      <c r="R140" s="205">
        <f>SUMPRODUCT(([1]S1!$G$4:$R$4=$B$112)*([1]S1!$A$336:$A$568=R$5)*([1]S1!$C$336:$C$568='[1]6.4'!$C140),[1]S1!$G$336:$R$568)</f>
        <v>0</v>
      </c>
      <c r="S140" s="205">
        <f>SUMPRODUCT(([1]S1!$G$4:$R$4=$B$112)*([1]S1!$A$336:$A$568=S$5)*([1]S1!$C$336:$C$568='[1]6.4'!$C140),[1]S1!$G$336:$R$568)</f>
        <v>0</v>
      </c>
      <c r="T140" s="205">
        <f>SUMPRODUCT(([1]S1!$G$4:$R$4=$B$112)*([1]S1!$A$336:$A$568=T$5)*([1]S1!$C$336:$C$568='[1]6.4'!$C140),[1]S1!$G$336:$R$568)</f>
        <v>0</v>
      </c>
      <c r="U140" s="205">
        <f>SUMPRODUCT(([1]S1!$G$4:$R$4=$B$112)*([1]S1!$A$336:$A$568=U$5)*([1]S1!$C$336:$C$568='[1]6.4'!$C140),[1]S1!$G$336:$R$568)</f>
        <v>0</v>
      </c>
      <c r="V140" s="206">
        <f t="shared" si="2"/>
        <v>0</v>
      </c>
      <c r="W140" s="207"/>
      <c r="AC140" s="205">
        <f>+'[1]4'!D117*1000</f>
        <v>0</v>
      </c>
      <c r="AD140" s="205">
        <f t="shared" si="0"/>
        <v>0</v>
      </c>
    </row>
    <row r="141" spans="2:30" ht="11.25" customHeight="1" x14ac:dyDescent="0.2">
      <c r="B141" s="182"/>
      <c r="C141" s="201" t="str">
        <f>'[1]4'!C118</f>
        <v xml:space="preserve">   Žyminio mokesčio sąnaudos			</v>
      </c>
      <c r="D141" s="202" t="s">
        <v>148</v>
      </c>
      <c r="E141" s="203"/>
      <c r="F141" s="121">
        <f>+SUMIFS([1]DK!$I$105:$I$240,[1]DK!$A$105:$A$240,'[1]6.4'!$E141)</f>
        <v>0</v>
      </c>
      <c r="G141" s="204" t="s">
        <v>36</v>
      </c>
      <c r="H141" s="204" t="s">
        <v>36</v>
      </c>
      <c r="I141" s="205">
        <f>SUMPRODUCT(([1]S1!$G$4:$R$4=$B$112)*([1]S1!$A$336:$A$568=I$5)*([1]S1!$C$336:$C$568='[1]6.4'!$C141),[1]S1!$G$336:$R$568)</f>
        <v>0</v>
      </c>
      <c r="J141" s="205">
        <f>SUMPRODUCT(([1]S1!$G$4:$R$4=$B$112)*([1]S1!$A$336:$A$568=J$5)*([1]S1!$C$336:$C$568='[1]6.4'!$C141),[1]S1!$G$336:$R$568)</f>
        <v>0</v>
      </c>
      <c r="K141" s="205">
        <f>SUMPRODUCT(([1]S1!$G$4:$R$4=$B$112)*([1]S1!$A$336:$A$568=K$5)*([1]S1!$C$336:$C$568='[1]6.4'!$C141),[1]S1!$G$336:$R$568)</f>
        <v>0</v>
      </c>
      <c r="L141" s="205">
        <f>SUMPRODUCT(([1]S1!$G$4:$R$4=$B$112)*([1]S1!$A$336:$A$568=L$5)*([1]S1!$C$336:$C$568='[1]6.4'!$C141),[1]S1!$G$336:$R$568)</f>
        <v>0</v>
      </c>
      <c r="M141" s="205">
        <f>SUMPRODUCT(([1]S1!$G$4:$R$4=$B$112)*([1]S1!$A$336:$A$568=M$5)*([1]S1!$C$336:$C$568='[1]6.4'!$C141),[1]S1!$G$336:$R$568)</f>
        <v>0</v>
      </c>
      <c r="N141" s="205">
        <f>SUMPRODUCT(([1]S1!$G$4:$R$4=$B$112)*([1]S1!$A$336:$A$568=N$5)*([1]S1!$C$336:$C$568='[1]6.4'!$C141),[1]S1!$G$336:$R$568)</f>
        <v>0</v>
      </c>
      <c r="O141" s="205">
        <f>SUMPRODUCT(([1]S1!$G$4:$R$4=$B$112)*([1]S1!$A$336:$A$568=O$5)*([1]S1!$C$336:$C$568='[1]6.4'!$C141),[1]S1!$G$336:$R$568)</f>
        <v>0</v>
      </c>
      <c r="P141" s="205">
        <f>SUMPRODUCT(([1]S1!$G$4:$R$4=$B$112)*([1]S1!$A$336:$A$568=P$5)*([1]S1!$C$336:$C$568='[1]6.4'!$C141),[1]S1!$G$336:$R$568)</f>
        <v>0</v>
      </c>
      <c r="Q141" s="205">
        <f>SUMPRODUCT(([1]S1!$G$4:$R$4=$B$112)*([1]S1!$A$336:$A$568=Q$5)*([1]S1!$C$336:$C$568='[1]6.4'!$C141),[1]S1!$G$336:$R$568)</f>
        <v>0</v>
      </c>
      <c r="R141" s="205">
        <f>SUMPRODUCT(([1]S1!$G$4:$R$4=$B$112)*([1]S1!$A$336:$A$568=R$5)*([1]S1!$C$336:$C$568='[1]6.4'!$C141),[1]S1!$G$336:$R$568)</f>
        <v>0</v>
      </c>
      <c r="S141" s="205">
        <f>SUMPRODUCT(([1]S1!$G$4:$R$4=$B$112)*([1]S1!$A$336:$A$568=S$5)*([1]S1!$C$336:$C$568='[1]6.4'!$C141),[1]S1!$G$336:$R$568)</f>
        <v>0</v>
      </c>
      <c r="T141" s="205">
        <f>SUMPRODUCT(([1]S1!$G$4:$R$4=$B$112)*([1]S1!$A$336:$A$568=T$5)*([1]S1!$C$336:$C$568='[1]6.4'!$C141),[1]S1!$G$336:$R$568)</f>
        <v>0</v>
      </c>
      <c r="U141" s="205">
        <f>SUMPRODUCT(([1]S1!$G$4:$R$4=$B$112)*([1]S1!$A$336:$A$568=U$5)*([1]S1!$C$336:$C$568='[1]6.4'!$C141),[1]S1!$G$336:$R$568)</f>
        <v>0</v>
      </c>
      <c r="V141" s="206">
        <f t="shared" si="2"/>
        <v>0</v>
      </c>
      <c r="W141" s="207"/>
      <c r="AC141" s="205">
        <f>+'[1]4'!D118*1000</f>
        <v>0</v>
      </c>
      <c r="AD141" s="205">
        <f t="shared" si="0"/>
        <v>0</v>
      </c>
    </row>
    <row r="142" spans="2:30" ht="11.25" customHeight="1" x14ac:dyDescent="0.2">
      <c r="B142" s="182"/>
      <c r="C142" s="201" t="str">
        <f>'[1]4'!C119</f>
        <v xml:space="preserve">   Konsultacinių paslaugų pirkimo sąnaudos			</v>
      </c>
      <c r="D142" s="202" t="s">
        <v>148</v>
      </c>
      <c r="E142" s="203"/>
      <c r="F142" s="121">
        <f>+SUMIFS([1]DK!$I$105:$I$240,[1]DK!$A$105:$A$240,'[1]6.4'!$E142)</f>
        <v>0</v>
      </c>
      <c r="G142" s="204" t="s">
        <v>36</v>
      </c>
      <c r="H142" s="204" t="s">
        <v>36</v>
      </c>
      <c r="I142" s="205">
        <f>SUMPRODUCT(([1]S1!$G$4:$R$4=$B$112)*([1]S1!$A$336:$A$568=I$5)*([1]S1!$C$336:$C$568='[1]6.4'!$C142),[1]S1!$G$336:$R$568)</f>
        <v>0</v>
      </c>
      <c r="J142" s="205">
        <f>SUMPRODUCT(([1]S1!$G$4:$R$4=$B$112)*([1]S1!$A$336:$A$568=J$5)*([1]S1!$C$336:$C$568='[1]6.4'!$C142),[1]S1!$G$336:$R$568)</f>
        <v>0</v>
      </c>
      <c r="K142" s="205">
        <f>SUMPRODUCT(([1]S1!$G$4:$R$4=$B$112)*([1]S1!$A$336:$A$568=K$5)*([1]S1!$C$336:$C$568='[1]6.4'!$C142),[1]S1!$G$336:$R$568)</f>
        <v>0</v>
      </c>
      <c r="L142" s="205">
        <f>SUMPRODUCT(([1]S1!$G$4:$R$4=$B$112)*([1]S1!$A$336:$A$568=L$5)*([1]S1!$C$336:$C$568='[1]6.4'!$C142),[1]S1!$G$336:$R$568)</f>
        <v>0</v>
      </c>
      <c r="M142" s="205">
        <f>SUMPRODUCT(([1]S1!$G$4:$R$4=$B$112)*([1]S1!$A$336:$A$568=M$5)*([1]S1!$C$336:$C$568='[1]6.4'!$C142),[1]S1!$G$336:$R$568)</f>
        <v>0</v>
      </c>
      <c r="N142" s="205">
        <f>SUMPRODUCT(([1]S1!$G$4:$R$4=$B$112)*([1]S1!$A$336:$A$568=N$5)*([1]S1!$C$336:$C$568='[1]6.4'!$C142),[1]S1!$G$336:$R$568)</f>
        <v>0</v>
      </c>
      <c r="O142" s="205">
        <f>SUMPRODUCT(([1]S1!$G$4:$R$4=$B$112)*([1]S1!$A$336:$A$568=O$5)*([1]S1!$C$336:$C$568='[1]6.4'!$C142),[1]S1!$G$336:$R$568)</f>
        <v>0</v>
      </c>
      <c r="P142" s="205">
        <f>SUMPRODUCT(([1]S1!$G$4:$R$4=$B$112)*([1]S1!$A$336:$A$568=P$5)*([1]S1!$C$336:$C$568='[1]6.4'!$C142),[1]S1!$G$336:$R$568)</f>
        <v>0</v>
      </c>
      <c r="Q142" s="205">
        <f>SUMPRODUCT(([1]S1!$G$4:$R$4=$B$112)*([1]S1!$A$336:$A$568=Q$5)*([1]S1!$C$336:$C$568='[1]6.4'!$C142),[1]S1!$G$336:$R$568)</f>
        <v>0</v>
      </c>
      <c r="R142" s="205">
        <f>SUMPRODUCT(([1]S1!$G$4:$R$4=$B$112)*([1]S1!$A$336:$A$568=R$5)*([1]S1!$C$336:$C$568='[1]6.4'!$C142),[1]S1!$G$336:$R$568)</f>
        <v>0</v>
      </c>
      <c r="S142" s="205">
        <f>SUMPRODUCT(([1]S1!$G$4:$R$4=$B$112)*([1]S1!$A$336:$A$568=S$5)*([1]S1!$C$336:$C$568='[1]6.4'!$C142),[1]S1!$G$336:$R$568)</f>
        <v>0</v>
      </c>
      <c r="T142" s="205">
        <f>SUMPRODUCT(([1]S1!$G$4:$R$4=$B$112)*([1]S1!$A$336:$A$568=T$5)*([1]S1!$C$336:$C$568='[1]6.4'!$C142),[1]S1!$G$336:$R$568)</f>
        <v>0</v>
      </c>
      <c r="U142" s="205">
        <f>SUMPRODUCT(([1]S1!$G$4:$R$4=$B$112)*([1]S1!$A$336:$A$568=U$5)*([1]S1!$C$336:$C$568='[1]6.4'!$C142),[1]S1!$G$336:$R$568)</f>
        <v>0</v>
      </c>
      <c r="V142" s="206">
        <f t="shared" si="2"/>
        <v>0</v>
      </c>
      <c r="W142" s="207"/>
      <c r="AC142" s="205">
        <f>+'[1]4'!D119*1000</f>
        <v>0</v>
      </c>
      <c r="AD142" s="205">
        <f t="shared" si="0"/>
        <v>0</v>
      </c>
    </row>
    <row r="143" spans="2:30" ht="11.25" customHeight="1" x14ac:dyDescent="0.2">
      <c r="B143" s="182"/>
      <c r="C143" s="201" t="str">
        <f>'[1]4'!C120</f>
        <v xml:space="preserve">   Ryšių paslaugų sąnaudos			</v>
      </c>
      <c r="D143" s="202" t="s">
        <v>148</v>
      </c>
      <c r="E143" s="203"/>
      <c r="F143" s="121">
        <f>+SUMIFS([1]DK!$I$105:$I$240,[1]DK!$A$105:$A$240,'[1]6.4'!$E143)</f>
        <v>0</v>
      </c>
      <c r="G143" s="204" t="s">
        <v>36</v>
      </c>
      <c r="H143" s="204" t="s">
        <v>36</v>
      </c>
      <c r="I143" s="205">
        <f>SUMPRODUCT(([1]S1!$G$4:$R$4=$B$112)*([1]S1!$A$336:$A$568=I$5)*([1]S1!$C$336:$C$568='[1]6.4'!$C143),[1]S1!$G$336:$R$568)</f>
        <v>0</v>
      </c>
      <c r="J143" s="205">
        <f>SUMPRODUCT(([1]S1!$G$4:$R$4=$B$112)*([1]S1!$A$336:$A$568=J$5)*([1]S1!$C$336:$C$568='[1]6.4'!$C143),[1]S1!$G$336:$R$568)</f>
        <v>0</v>
      </c>
      <c r="K143" s="205">
        <f>SUMPRODUCT(([1]S1!$G$4:$R$4=$B$112)*([1]S1!$A$336:$A$568=K$5)*([1]S1!$C$336:$C$568='[1]6.4'!$C143),[1]S1!$G$336:$R$568)</f>
        <v>0</v>
      </c>
      <c r="L143" s="205">
        <f>SUMPRODUCT(([1]S1!$G$4:$R$4=$B$112)*([1]S1!$A$336:$A$568=L$5)*([1]S1!$C$336:$C$568='[1]6.4'!$C143),[1]S1!$G$336:$R$568)</f>
        <v>0</v>
      </c>
      <c r="M143" s="205">
        <f>SUMPRODUCT(([1]S1!$G$4:$R$4=$B$112)*([1]S1!$A$336:$A$568=M$5)*([1]S1!$C$336:$C$568='[1]6.4'!$C143),[1]S1!$G$336:$R$568)</f>
        <v>0</v>
      </c>
      <c r="N143" s="205">
        <f>SUMPRODUCT(([1]S1!$G$4:$R$4=$B$112)*([1]S1!$A$336:$A$568=N$5)*([1]S1!$C$336:$C$568='[1]6.4'!$C143),[1]S1!$G$336:$R$568)</f>
        <v>0</v>
      </c>
      <c r="O143" s="205">
        <f>SUMPRODUCT(([1]S1!$G$4:$R$4=$B$112)*([1]S1!$A$336:$A$568=O$5)*([1]S1!$C$336:$C$568='[1]6.4'!$C143),[1]S1!$G$336:$R$568)</f>
        <v>0</v>
      </c>
      <c r="P143" s="205">
        <f>SUMPRODUCT(([1]S1!$G$4:$R$4=$B$112)*([1]S1!$A$336:$A$568=P$5)*([1]S1!$C$336:$C$568='[1]6.4'!$C143),[1]S1!$G$336:$R$568)</f>
        <v>0</v>
      </c>
      <c r="Q143" s="205">
        <f>SUMPRODUCT(([1]S1!$G$4:$R$4=$B$112)*([1]S1!$A$336:$A$568=Q$5)*([1]S1!$C$336:$C$568='[1]6.4'!$C143),[1]S1!$G$336:$R$568)</f>
        <v>0</v>
      </c>
      <c r="R143" s="205">
        <f>SUMPRODUCT(([1]S1!$G$4:$R$4=$B$112)*([1]S1!$A$336:$A$568=R$5)*([1]S1!$C$336:$C$568='[1]6.4'!$C143),[1]S1!$G$336:$R$568)</f>
        <v>0</v>
      </c>
      <c r="S143" s="205">
        <f>SUMPRODUCT(([1]S1!$G$4:$R$4=$B$112)*([1]S1!$A$336:$A$568=S$5)*([1]S1!$C$336:$C$568='[1]6.4'!$C143),[1]S1!$G$336:$R$568)</f>
        <v>0</v>
      </c>
      <c r="T143" s="205">
        <f>SUMPRODUCT(([1]S1!$G$4:$R$4=$B$112)*([1]S1!$A$336:$A$568=T$5)*([1]S1!$C$336:$C$568='[1]6.4'!$C143),[1]S1!$G$336:$R$568)</f>
        <v>0</v>
      </c>
      <c r="U143" s="205">
        <f>SUMPRODUCT(([1]S1!$G$4:$R$4=$B$112)*([1]S1!$A$336:$A$568=U$5)*([1]S1!$C$336:$C$568='[1]6.4'!$C143),[1]S1!$G$336:$R$568)</f>
        <v>0</v>
      </c>
      <c r="V143" s="206">
        <f t="shared" si="2"/>
        <v>0</v>
      </c>
      <c r="W143" s="207"/>
      <c r="AC143" s="205">
        <f>+'[1]4'!D120*1000</f>
        <v>0</v>
      </c>
      <c r="AD143" s="205">
        <f t="shared" si="0"/>
        <v>0</v>
      </c>
    </row>
    <row r="144" spans="2:30" ht="11.25" customHeight="1" x14ac:dyDescent="0.2">
      <c r="B144" s="182"/>
      <c r="C144" s="201" t="str">
        <f>'[1]4'!C121</f>
        <v xml:space="preserve">   Pašto, pasiuntinių paslaugų sąnaudos			</v>
      </c>
      <c r="D144" s="202" t="s">
        <v>148</v>
      </c>
      <c r="E144" s="203"/>
      <c r="F144" s="121">
        <f>+SUMIFS([1]DK!$I$105:$I$240,[1]DK!$A$105:$A$240,'[1]6.4'!$E144)</f>
        <v>0</v>
      </c>
      <c r="G144" s="204" t="s">
        <v>36</v>
      </c>
      <c r="H144" s="204" t="s">
        <v>36</v>
      </c>
      <c r="I144" s="205">
        <f>SUMPRODUCT(([1]S1!$G$4:$R$4=$B$112)*([1]S1!$A$336:$A$568=I$5)*([1]S1!$C$336:$C$568='[1]6.4'!$C144),[1]S1!$G$336:$R$568)</f>
        <v>0</v>
      </c>
      <c r="J144" s="205">
        <f>SUMPRODUCT(([1]S1!$G$4:$R$4=$B$112)*([1]S1!$A$336:$A$568=J$5)*([1]S1!$C$336:$C$568='[1]6.4'!$C144),[1]S1!$G$336:$R$568)</f>
        <v>0</v>
      </c>
      <c r="K144" s="205">
        <f>SUMPRODUCT(([1]S1!$G$4:$R$4=$B$112)*([1]S1!$A$336:$A$568=K$5)*([1]S1!$C$336:$C$568='[1]6.4'!$C144),[1]S1!$G$336:$R$568)</f>
        <v>0</v>
      </c>
      <c r="L144" s="205">
        <f>SUMPRODUCT(([1]S1!$G$4:$R$4=$B$112)*([1]S1!$A$336:$A$568=L$5)*([1]S1!$C$336:$C$568='[1]6.4'!$C144),[1]S1!$G$336:$R$568)</f>
        <v>0</v>
      </c>
      <c r="M144" s="205">
        <f>SUMPRODUCT(([1]S1!$G$4:$R$4=$B$112)*([1]S1!$A$336:$A$568=M$5)*([1]S1!$C$336:$C$568='[1]6.4'!$C144),[1]S1!$G$336:$R$568)</f>
        <v>0</v>
      </c>
      <c r="N144" s="205">
        <f>SUMPRODUCT(([1]S1!$G$4:$R$4=$B$112)*([1]S1!$A$336:$A$568=N$5)*([1]S1!$C$336:$C$568='[1]6.4'!$C144),[1]S1!$G$336:$R$568)</f>
        <v>0</v>
      </c>
      <c r="O144" s="205">
        <f>SUMPRODUCT(([1]S1!$G$4:$R$4=$B$112)*([1]S1!$A$336:$A$568=O$5)*([1]S1!$C$336:$C$568='[1]6.4'!$C144),[1]S1!$G$336:$R$568)</f>
        <v>0</v>
      </c>
      <c r="P144" s="205">
        <f>SUMPRODUCT(([1]S1!$G$4:$R$4=$B$112)*([1]S1!$A$336:$A$568=P$5)*([1]S1!$C$336:$C$568='[1]6.4'!$C144),[1]S1!$G$336:$R$568)</f>
        <v>0</v>
      </c>
      <c r="Q144" s="205">
        <f>SUMPRODUCT(([1]S1!$G$4:$R$4=$B$112)*([1]S1!$A$336:$A$568=Q$5)*([1]S1!$C$336:$C$568='[1]6.4'!$C144),[1]S1!$G$336:$R$568)</f>
        <v>0</v>
      </c>
      <c r="R144" s="205">
        <f>SUMPRODUCT(([1]S1!$G$4:$R$4=$B$112)*([1]S1!$A$336:$A$568=R$5)*([1]S1!$C$336:$C$568='[1]6.4'!$C144),[1]S1!$G$336:$R$568)</f>
        <v>0</v>
      </c>
      <c r="S144" s="205">
        <f>SUMPRODUCT(([1]S1!$G$4:$R$4=$B$112)*([1]S1!$A$336:$A$568=S$5)*([1]S1!$C$336:$C$568='[1]6.4'!$C144),[1]S1!$G$336:$R$568)</f>
        <v>0</v>
      </c>
      <c r="T144" s="205">
        <f>SUMPRODUCT(([1]S1!$G$4:$R$4=$B$112)*([1]S1!$A$336:$A$568=T$5)*([1]S1!$C$336:$C$568='[1]6.4'!$C144),[1]S1!$G$336:$R$568)</f>
        <v>0</v>
      </c>
      <c r="U144" s="205">
        <f>SUMPRODUCT(([1]S1!$G$4:$R$4=$B$112)*([1]S1!$A$336:$A$568=U$5)*([1]S1!$C$336:$C$568='[1]6.4'!$C144),[1]S1!$G$336:$R$568)</f>
        <v>0</v>
      </c>
      <c r="V144" s="206">
        <f t="shared" si="2"/>
        <v>0</v>
      </c>
      <c r="W144" s="207"/>
      <c r="AC144" s="205">
        <f>+'[1]4'!D121*1000</f>
        <v>0</v>
      </c>
      <c r="AD144" s="205">
        <f t="shared" si="0"/>
        <v>0</v>
      </c>
    </row>
    <row r="145" spans="2:30" ht="11.25" customHeight="1" x14ac:dyDescent="0.2">
      <c r="B145" s="182"/>
      <c r="C145" s="201" t="str">
        <f>'[1]4'!C122</f>
        <v xml:space="preserve">  Kanceliarinės sąnaudos			</v>
      </c>
      <c r="D145" s="202" t="s">
        <v>148</v>
      </c>
      <c r="E145" s="203"/>
      <c r="F145" s="121">
        <f>+SUMIFS([1]DK!$I$105:$I$240,[1]DK!$A$105:$A$240,'[1]6.4'!$E145)</f>
        <v>0</v>
      </c>
      <c r="G145" s="204" t="s">
        <v>36</v>
      </c>
      <c r="H145" s="204" t="s">
        <v>36</v>
      </c>
      <c r="I145" s="205">
        <f>SUMPRODUCT(([1]S1!$G$4:$R$4=$B$112)*([1]S1!$A$336:$A$568=I$5)*([1]S1!$C$336:$C$568='[1]6.4'!$C145),[1]S1!$G$336:$R$568)</f>
        <v>0</v>
      </c>
      <c r="J145" s="205">
        <f>SUMPRODUCT(([1]S1!$G$4:$R$4=$B$112)*([1]S1!$A$336:$A$568=J$5)*([1]S1!$C$336:$C$568='[1]6.4'!$C145),[1]S1!$G$336:$R$568)</f>
        <v>0</v>
      </c>
      <c r="K145" s="205">
        <f>SUMPRODUCT(([1]S1!$G$4:$R$4=$B$112)*([1]S1!$A$336:$A$568=K$5)*([1]S1!$C$336:$C$568='[1]6.4'!$C145),[1]S1!$G$336:$R$568)</f>
        <v>0</v>
      </c>
      <c r="L145" s="205">
        <f>SUMPRODUCT(([1]S1!$G$4:$R$4=$B$112)*([1]S1!$A$336:$A$568=L$5)*([1]S1!$C$336:$C$568='[1]6.4'!$C145),[1]S1!$G$336:$R$568)</f>
        <v>0</v>
      </c>
      <c r="M145" s="205">
        <f>SUMPRODUCT(([1]S1!$G$4:$R$4=$B$112)*([1]S1!$A$336:$A$568=M$5)*([1]S1!$C$336:$C$568='[1]6.4'!$C145),[1]S1!$G$336:$R$568)</f>
        <v>0</v>
      </c>
      <c r="N145" s="205">
        <f>SUMPRODUCT(([1]S1!$G$4:$R$4=$B$112)*([1]S1!$A$336:$A$568=N$5)*([1]S1!$C$336:$C$568='[1]6.4'!$C145),[1]S1!$G$336:$R$568)</f>
        <v>0</v>
      </c>
      <c r="O145" s="205">
        <f>SUMPRODUCT(([1]S1!$G$4:$R$4=$B$112)*([1]S1!$A$336:$A$568=O$5)*([1]S1!$C$336:$C$568='[1]6.4'!$C145),[1]S1!$G$336:$R$568)</f>
        <v>0</v>
      </c>
      <c r="P145" s="205">
        <f>SUMPRODUCT(([1]S1!$G$4:$R$4=$B$112)*([1]S1!$A$336:$A$568=P$5)*([1]S1!$C$336:$C$568='[1]6.4'!$C145),[1]S1!$G$336:$R$568)</f>
        <v>0</v>
      </c>
      <c r="Q145" s="205">
        <f>SUMPRODUCT(([1]S1!$G$4:$R$4=$B$112)*([1]S1!$A$336:$A$568=Q$5)*([1]S1!$C$336:$C$568='[1]6.4'!$C145),[1]S1!$G$336:$R$568)</f>
        <v>0</v>
      </c>
      <c r="R145" s="205">
        <f>SUMPRODUCT(([1]S1!$G$4:$R$4=$B$112)*([1]S1!$A$336:$A$568=R$5)*([1]S1!$C$336:$C$568='[1]6.4'!$C145),[1]S1!$G$336:$R$568)</f>
        <v>0</v>
      </c>
      <c r="S145" s="205">
        <f>SUMPRODUCT(([1]S1!$G$4:$R$4=$B$112)*([1]S1!$A$336:$A$568=S$5)*([1]S1!$C$336:$C$568='[1]6.4'!$C145),[1]S1!$G$336:$R$568)</f>
        <v>0</v>
      </c>
      <c r="T145" s="205">
        <f>SUMPRODUCT(([1]S1!$G$4:$R$4=$B$112)*([1]S1!$A$336:$A$568=T$5)*([1]S1!$C$336:$C$568='[1]6.4'!$C145),[1]S1!$G$336:$R$568)</f>
        <v>0</v>
      </c>
      <c r="U145" s="205">
        <f>SUMPRODUCT(([1]S1!$G$4:$R$4=$B$112)*([1]S1!$A$336:$A$568=U$5)*([1]S1!$C$336:$C$568='[1]6.4'!$C145),[1]S1!$G$336:$R$568)</f>
        <v>0</v>
      </c>
      <c r="V145" s="206">
        <f t="shared" si="2"/>
        <v>0</v>
      </c>
      <c r="W145" s="207"/>
      <c r="AC145" s="205">
        <f>+'[1]4'!D122*1000</f>
        <v>0</v>
      </c>
      <c r="AD145" s="205">
        <f t="shared" si="0"/>
        <v>0</v>
      </c>
    </row>
    <row r="146" spans="2:30" ht="11.25" customHeight="1" x14ac:dyDescent="0.2">
      <c r="B146" s="182"/>
      <c r="C146" s="201" t="str">
        <f>'[1]4'!C123</f>
        <v xml:space="preserve">   Org. inventoriaus aptarnavimo, remonto paslaugų pirkimo sąnaudos		</v>
      </c>
      <c r="D146" s="202" t="s">
        <v>148</v>
      </c>
      <c r="E146" s="203"/>
      <c r="F146" s="121">
        <f>+SUMIFS([1]DK!$I$105:$I$240,[1]DK!$A$105:$A$240,'[1]6.4'!$E146)</f>
        <v>0</v>
      </c>
      <c r="G146" s="204" t="s">
        <v>36</v>
      </c>
      <c r="H146" s="204" t="s">
        <v>36</v>
      </c>
      <c r="I146" s="205">
        <f>SUMPRODUCT(([1]S1!$G$4:$R$4=$B$112)*([1]S1!$A$336:$A$568=I$5)*([1]S1!$C$336:$C$568='[1]6.4'!$C146),[1]S1!$G$336:$R$568)</f>
        <v>0</v>
      </c>
      <c r="J146" s="205">
        <f>SUMPRODUCT(([1]S1!$G$4:$R$4=$B$112)*([1]S1!$A$336:$A$568=J$5)*([1]S1!$C$336:$C$568='[1]6.4'!$C146),[1]S1!$G$336:$R$568)</f>
        <v>0</v>
      </c>
      <c r="K146" s="205">
        <f>SUMPRODUCT(([1]S1!$G$4:$R$4=$B$112)*([1]S1!$A$336:$A$568=K$5)*([1]S1!$C$336:$C$568='[1]6.4'!$C146),[1]S1!$G$336:$R$568)</f>
        <v>0</v>
      </c>
      <c r="L146" s="205">
        <f>SUMPRODUCT(([1]S1!$G$4:$R$4=$B$112)*([1]S1!$A$336:$A$568=L$5)*([1]S1!$C$336:$C$568='[1]6.4'!$C146),[1]S1!$G$336:$R$568)</f>
        <v>0</v>
      </c>
      <c r="M146" s="205">
        <f>SUMPRODUCT(([1]S1!$G$4:$R$4=$B$112)*([1]S1!$A$336:$A$568=M$5)*([1]S1!$C$336:$C$568='[1]6.4'!$C146),[1]S1!$G$336:$R$568)</f>
        <v>0</v>
      </c>
      <c r="N146" s="205">
        <f>SUMPRODUCT(([1]S1!$G$4:$R$4=$B$112)*([1]S1!$A$336:$A$568=N$5)*([1]S1!$C$336:$C$568='[1]6.4'!$C146),[1]S1!$G$336:$R$568)</f>
        <v>0</v>
      </c>
      <c r="O146" s="205">
        <f>SUMPRODUCT(([1]S1!$G$4:$R$4=$B$112)*([1]S1!$A$336:$A$568=O$5)*([1]S1!$C$336:$C$568='[1]6.4'!$C146),[1]S1!$G$336:$R$568)</f>
        <v>0</v>
      </c>
      <c r="P146" s="205">
        <f>SUMPRODUCT(([1]S1!$G$4:$R$4=$B$112)*([1]S1!$A$336:$A$568=P$5)*([1]S1!$C$336:$C$568='[1]6.4'!$C146),[1]S1!$G$336:$R$568)</f>
        <v>0</v>
      </c>
      <c r="Q146" s="205">
        <f>SUMPRODUCT(([1]S1!$G$4:$R$4=$B$112)*([1]S1!$A$336:$A$568=Q$5)*([1]S1!$C$336:$C$568='[1]6.4'!$C146),[1]S1!$G$336:$R$568)</f>
        <v>0</v>
      </c>
      <c r="R146" s="205">
        <f>SUMPRODUCT(([1]S1!$G$4:$R$4=$B$112)*([1]S1!$A$336:$A$568=R$5)*([1]S1!$C$336:$C$568='[1]6.4'!$C146),[1]S1!$G$336:$R$568)</f>
        <v>0</v>
      </c>
      <c r="S146" s="205">
        <f>SUMPRODUCT(([1]S1!$G$4:$R$4=$B$112)*([1]S1!$A$336:$A$568=S$5)*([1]S1!$C$336:$C$568='[1]6.4'!$C146),[1]S1!$G$336:$R$568)</f>
        <v>0</v>
      </c>
      <c r="T146" s="205">
        <f>SUMPRODUCT(([1]S1!$G$4:$R$4=$B$112)*([1]S1!$A$336:$A$568=T$5)*([1]S1!$C$336:$C$568='[1]6.4'!$C146),[1]S1!$G$336:$R$568)</f>
        <v>0</v>
      </c>
      <c r="U146" s="205">
        <f>SUMPRODUCT(([1]S1!$G$4:$R$4=$B$112)*([1]S1!$A$336:$A$568=U$5)*([1]S1!$C$336:$C$568='[1]6.4'!$C146),[1]S1!$G$336:$R$568)</f>
        <v>0</v>
      </c>
      <c r="V146" s="206">
        <f t="shared" si="2"/>
        <v>0</v>
      </c>
      <c r="W146" s="207"/>
      <c r="AC146" s="205">
        <f>+'[1]4'!D123*1000</f>
        <v>0</v>
      </c>
      <c r="AD146" s="205">
        <f t="shared" si="0"/>
        <v>0</v>
      </c>
    </row>
    <row r="147" spans="2:30" ht="11.25" customHeight="1" x14ac:dyDescent="0.2">
      <c r="B147" s="182"/>
      <c r="C147" s="201" t="str">
        <f>'[1]4'!C124</f>
        <v xml:space="preserve">   Profesinės literatūros, spaudos sąnaudos			</v>
      </c>
      <c r="D147" s="202" t="s">
        <v>148</v>
      </c>
      <c r="E147" s="203"/>
      <c r="F147" s="121">
        <f>+SUMIFS([1]DK!$I$105:$I$240,[1]DK!$A$105:$A$240,'[1]6.4'!$E147)</f>
        <v>0</v>
      </c>
      <c r="G147" s="204" t="s">
        <v>36</v>
      </c>
      <c r="H147" s="204" t="s">
        <v>36</v>
      </c>
      <c r="I147" s="205">
        <f>SUMPRODUCT(([1]S1!$G$4:$R$4=$B$112)*([1]S1!$A$336:$A$568=I$5)*([1]S1!$C$336:$C$568='[1]6.4'!$C147),[1]S1!$G$336:$R$568)</f>
        <v>0</v>
      </c>
      <c r="J147" s="205">
        <f>SUMPRODUCT(([1]S1!$G$4:$R$4=$B$112)*([1]S1!$A$336:$A$568=J$5)*([1]S1!$C$336:$C$568='[1]6.4'!$C147),[1]S1!$G$336:$R$568)</f>
        <v>0</v>
      </c>
      <c r="K147" s="205">
        <f>SUMPRODUCT(([1]S1!$G$4:$R$4=$B$112)*([1]S1!$A$336:$A$568=K$5)*([1]S1!$C$336:$C$568='[1]6.4'!$C147),[1]S1!$G$336:$R$568)</f>
        <v>0</v>
      </c>
      <c r="L147" s="205">
        <f>SUMPRODUCT(([1]S1!$G$4:$R$4=$B$112)*([1]S1!$A$336:$A$568=L$5)*([1]S1!$C$336:$C$568='[1]6.4'!$C147),[1]S1!$G$336:$R$568)</f>
        <v>0</v>
      </c>
      <c r="M147" s="205">
        <f>SUMPRODUCT(([1]S1!$G$4:$R$4=$B$112)*([1]S1!$A$336:$A$568=M$5)*([1]S1!$C$336:$C$568='[1]6.4'!$C147),[1]S1!$G$336:$R$568)</f>
        <v>0</v>
      </c>
      <c r="N147" s="205">
        <f>SUMPRODUCT(([1]S1!$G$4:$R$4=$B$112)*([1]S1!$A$336:$A$568=N$5)*([1]S1!$C$336:$C$568='[1]6.4'!$C147),[1]S1!$G$336:$R$568)</f>
        <v>0</v>
      </c>
      <c r="O147" s="205">
        <f>SUMPRODUCT(([1]S1!$G$4:$R$4=$B$112)*([1]S1!$A$336:$A$568=O$5)*([1]S1!$C$336:$C$568='[1]6.4'!$C147),[1]S1!$G$336:$R$568)</f>
        <v>0</v>
      </c>
      <c r="P147" s="205">
        <f>SUMPRODUCT(([1]S1!$G$4:$R$4=$B$112)*([1]S1!$A$336:$A$568=P$5)*([1]S1!$C$336:$C$568='[1]6.4'!$C147),[1]S1!$G$336:$R$568)</f>
        <v>0</v>
      </c>
      <c r="Q147" s="205">
        <f>SUMPRODUCT(([1]S1!$G$4:$R$4=$B$112)*([1]S1!$A$336:$A$568=Q$5)*([1]S1!$C$336:$C$568='[1]6.4'!$C147),[1]S1!$G$336:$R$568)</f>
        <v>0</v>
      </c>
      <c r="R147" s="205">
        <f>SUMPRODUCT(([1]S1!$G$4:$R$4=$B$112)*([1]S1!$A$336:$A$568=R$5)*([1]S1!$C$336:$C$568='[1]6.4'!$C147),[1]S1!$G$336:$R$568)</f>
        <v>0</v>
      </c>
      <c r="S147" s="205">
        <f>SUMPRODUCT(([1]S1!$G$4:$R$4=$B$112)*([1]S1!$A$336:$A$568=S$5)*([1]S1!$C$336:$C$568='[1]6.4'!$C147),[1]S1!$G$336:$R$568)</f>
        <v>0</v>
      </c>
      <c r="T147" s="205">
        <f>SUMPRODUCT(([1]S1!$G$4:$R$4=$B$112)*([1]S1!$A$336:$A$568=T$5)*([1]S1!$C$336:$C$568='[1]6.4'!$C147),[1]S1!$G$336:$R$568)</f>
        <v>0</v>
      </c>
      <c r="U147" s="205">
        <f>SUMPRODUCT(([1]S1!$G$4:$R$4=$B$112)*([1]S1!$A$336:$A$568=U$5)*([1]S1!$C$336:$C$568='[1]6.4'!$C147),[1]S1!$G$336:$R$568)</f>
        <v>0</v>
      </c>
      <c r="V147" s="206">
        <f t="shared" si="2"/>
        <v>0</v>
      </c>
      <c r="W147" s="207"/>
      <c r="AC147" s="205">
        <f>+'[1]4'!D124*1000</f>
        <v>0</v>
      </c>
      <c r="AD147" s="205">
        <f t="shared" si="0"/>
        <v>0</v>
      </c>
    </row>
    <row r="148" spans="2:30" ht="11.25" customHeight="1" x14ac:dyDescent="0.2">
      <c r="B148" s="182"/>
      <c r="C148" s="201" t="str">
        <f>'[1]4'!C125</f>
        <v xml:space="preserve">   Patalpų priežiūros paslaugų pirkimo sąnaudos</v>
      </c>
      <c r="D148" s="202" t="s">
        <v>148</v>
      </c>
      <c r="E148" s="203"/>
      <c r="F148" s="121">
        <f>+SUMIFS([1]DK!$I$105:$I$240,[1]DK!$A$105:$A$240,'[1]6.4'!$E148)</f>
        <v>0</v>
      </c>
      <c r="G148" s="204" t="s">
        <v>36</v>
      </c>
      <c r="H148" s="204" t="s">
        <v>36</v>
      </c>
      <c r="I148" s="205">
        <f>SUMPRODUCT(([1]S1!$G$4:$R$4=$B$112)*([1]S1!$A$336:$A$568=I$5)*([1]S1!$C$336:$C$568='[1]6.4'!$C148),[1]S1!$G$336:$R$568)</f>
        <v>0</v>
      </c>
      <c r="J148" s="205">
        <f>SUMPRODUCT(([1]S1!$G$4:$R$4=$B$112)*([1]S1!$A$336:$A$568=J$5)*([1]S1!$C$336:$C$568='[1]6.4'!$C148),[1]S1!$G$336:$R$568)</f>
        <v>0</v>
      </c>
      <c r="K148" s="205">
        <f>SUMPRODUCT(([1]S1!$G$4:$R$4=$B$112)*([1]S1!$A$336:$A$568=K$5)*([1]S1!$C$336:$C$568='[1]6.4'!$C148),[1]S1!$G$336:$R$568)</f>
        <v>0</v>
      </c>
      <c r="L148" s="205">
        <f>SUMPRODUCT(([1]S1!$G$4:$R$4=$B$112)*([1]S1!$A$336:$A$568=L$5)*([1]S1!$C$336:$C$568='[1]6.4'!$C148),[1]S1!$G$336:$R$568)</f>
        <v>0</v>
      </c>
      <c r="M148" s="205">
        <f>SUMPRODUCT(([1]S1!$G$4:$R$4=$B$112)*([1]S1!$A$336:$A$568=M$5)*([1]S1!$C$336:$C$568='[1]6.4'!$C148),[1]S1!$G$336:$R$568)</f>
        <v>0</v>
      </c>
      <c r="N148" s="205">
        <f>SUMPRODUCT(([1]S1!$G$4:$R$4=$B$112)*([1]S1!$A$336:$A$568=N$5)*([1]S1!$C$336:$C$568='[1]6.4'!$C148),[1]S1!$G$336:$R$568)</f>
        <v>0</v>
      </c>
      <c r="O148" s="205">
        <f>SUMPRODUCT(([1]S1!$G$4:$R$4=$B$112)*([1]S1!$A$336:$A$568=O$5)*([1]S1!$C$336:$C$568='[1]6.4'!$C148),[1]S1!$G$336:$R$568)</f>
        <v>0</v>
      </c>
      <c r="P148" s="205">
        <f>SUMPRODUCT(([1]S1!$G$4:$R$4=$B$112)*([1]S1!$A$336:$A$568=P$5)*([1]S1!$C$336:$C$568='[1]6.4'!$C148),[1]S1!$G$336:$R$568)</f>
        <v>0</v>
      </c>
      <c r="Q148" s="205">
        <f>SUMPRODUCT(([1]S1!$G$4:$R$4=$B$112)*([1]S1!$A$336:$A$568=Q$5)*([1]S1!$C$336:$C$568='[1]6.4'!$C148),[1]S1!$G$336:$R$568)</f>
        <v>0</v>
      </c>
      <c r="R148" s="205">
        <f>SUMPRODUCT(([1]S1!$G$4:$R$4=$B$112)*([1]S1!$A$336:$A$568=R$5)*([1]S1!$C$336:$C$568='[1]6.4'!$C148),[1]S1!$G$336:$R$568)</f>
        <v>0</v>
      </c>
      <c r="S148" s="205">
        <f>SUMPRODUCT(([1]S1!$G$4:$R$4=$B$112)*([1]S1!$A$336:$A$568=S$5)*([1]S1!$C$336:$C$568='[1]6.4'!$C148),[1]S1!$G$336:$R$568)</f>
        <v>0</v>
      </c>
      <c r="T148" s="205">
        <f>SUMPRODUCT(([1]S1!$G$4:$R$4=$B$112)*([1]S1!$A$336:$A$568=T$5)*([1]S1!$C$336:$C$568='[1]6.4'!$C148),[1]S1!$G$336:$R$568)</f>
        <v>0</v>
      </c>
      <c r="U148" s="205">
        <f>SUMPRODUCT(([1]S1!$G$4:$R$4=$B$112)*([1]S1!$A$336:$A$568=U$5)*([1]S1!$C$336:$C$568='[1]6.4'!$C148),[1]S1!$G$336:$R$568)</f>
        <v>0</v>
      </c>
      <c r="V148" s="206">
        <f t="shared" si="2"/>
        <v>0</v>
      </c>
      <c r="W148" s="207"/>
      <c r="AC148" s="205">
        <f>+'[1]4'!D125*1000</f>
        <v>0</v>
      </c>
      <c r="AD148" s="205">
        <f t="shared" si="0"/>
        <v>0</v>
      </c>
    </row>
    <row r="149" spans="2:30" ht="11.25" customHeight="1" x14ac:dyDescent="0.2">
      <c r="B149" s="182"/>
      <c r="C149" s="201" t="str">
        <f>'[1]4'!C126</f>
        <v xml:space="preserve">   Apskaitos ir audito paslaugų pirkimo sąnaudos</v>
      </c>
      <c r="D149" s="202" t="s">
        <v>148</v>
      </c>
      <c r="E149" s="203"/>
      <c r="F149" s="121">
        <f>+SUMIFS([1]DK!$I$105:$I$240,[1]DK!$A$105:$A$240,'[1]6.4'!$E149)</f>
        <v>0</v>
      </c>
      <c r="G149" s="204" t="s">
        <v>36</v>
      </c>
      <c r="H149" s="204" t="s">
        <v>36</v>
      </c>
      <c r="I149" s="205">
        <f>SUMPRODUCT(([1]S1!$G$4:$R$4=$B$112)*([1]S1!$A$336:$A$568=I$5)*([1]S1!$C$336:$C$568='[1]6.4'!$C149),[1]S1!$G$336:$R$568)</f>
        <v>0</v>
      </c>
      <c r="J149" s="205">
        <f>SUMPRODUCT(([1]S1!$G$4:$R$4=$B$112)*([1]S1!$A$336:$A$568=J$5)*([1]S1!$C$336:$C$568='[1]6.4'!$C149),[1]S1!$G$336:$R$568)</f>
        <v>0</v>
      </c>
      <c r="K149" s="205">
        <f>SUMPRODUCT(([1]S1!$G$4:$R$4=$B$112)*([1]S1!$A$336:$A$568=K$5)*([1]S1!$C$336:$C$568='[1]6.4'!$C149),[1]S1!$G$336:$R$568)</f>
        <v>0</v>
      </c>
      <c r="L149" s="205">
        <f>SUMPRODUCT(([1]S1!$G$4:$R$4=$B$112)*([1]S1!$A$336:$A$568=L$5)*([1]S1!$C$336:$C$568='[1]6.4'!$C149),[1]S1!$G$336:$R$568)</f>
        <v>0</v>
      </c>
      <c r="M149" s="205">
        <f>SUMPRODUCT(([1]S1!$G$4:$R$4=$B$112)*([1]S1!$A$336:$A$568=M$5)*([1]S1!$C$336:$C$568='[1]6.4'!$C149),[1]S1!$G$336:$R$568)</f>
        <v>0</v>
      </c>
      <c r="N149" s="205">
        <f>SUMPRODUCT(([1]S1!$G$4:$R$4=$B$112)*([1]S1!$A$336:$A$568=N$5)*([1]S1!$C$336:$C$568='[1]6.4'!$C149),[1]S1!$G$336:$R$568)</f>
        <v>0</v>
      </c>
      <c r="O149" s="205">
        <f>SUMPRODUCT(([1]S1!$G$4:$R$4=$B$112)*([1]S1!$A$336:$A$568=O$5)*([1]S1!$C$336:$C$568='[1]6.4'!$C149),[1]S1!$G$336:$R$568)</f>
        <v>0</v>
      </c>
      <c r="P149" s="205">
        <f>SUMPRODUCT(([1]S1!$G$4:$R$4=$B$112)*([1]S1!$A$336:$A$568=P$5)*([1]S1!$C$336:$C$568='[1]6.4'!$C149),[1]S1!$G$336:$R$568)</f>
        <v>0</v>
      </c>
      <c r="Q149" s="205">
        <f>SUMPRODUCT(([1]S1!$G$4:$R$4=$B$112)*([1]S1!$A$336:$A$568=Q$5)*([1]S1!$C$336:$C$568='[1]6.4'!$C149),[1]S1!$G$336:$R$568)</f>
        <v>0</v>
      </c>
      <c r="R149" s="205">
        <f>SUMPRODUCT(([1]S1!$G$4:$R$4=$B$112)*([1]S1!$A$336:$A$568=R$5)*([1]S1!$C$336:$C$568='[1]6.4'!$C149),[1]S1!$G$336:$R$568)</f>
        <v>0</v>
      </c>
      <c r="S149" s="205">
        <f>SUMPRODUCT(([1]S1!$G$4:$R$4=$B$112)*([1]S1!$A$336:$A$568=S$5)*([1]S1!$C$336:$C$568='[1]6.4'!$C149),[1]S1!$G$336:$R$568)</f>
        <v>0</v>
      </c>
      <c r="T149" s="205">
        <f>SUMPRODUCT(([1]S1!$G$4:$R$4=$B$112)*([1]S1!$A$336:$A$568=T$5)*([1]S1!$C$336:$C$568='[1]6.4'!$C149),[1]S1!$G$336:$R$568)</f>
        <v>0</v>
      </c>
      <c r="U149" s="205">
        <f>SUMPRODUCT(([1]S1!$G$4:$R$4=$B$112)*([1]S1!$A$336:$A$568=U$5)*([1]S1!$C$336:$C$568='[1]6.4'!$C149),[1]S1!$G$336:$R$568)</f>
        <v>0</v>
      </c>
      <c r="V149" s="206">
        <f t="shared" si="2"/>
        <v>0</v>
      </c>
      <c r="W149" s="207"/>
      <c r="AC149" s="205">
        <f>+'[1]4'!D126*1000</f>
        <v>0</v>
      </c>
      <c r="AD149" s="205">
        <f t="shared" si="0"/>
        <v>0</v>
      </c>
    </row>
    <row r="150" spans="2:30" ht="11.25" customHeight="1" x14ac:dyDescent="0.2">
      <c r="B150" s="182"/>
      <c r="C150" s="201" t="str">
        <f>'[1]4'!C127</f>
        <v xml:space="preserve">   Transporto paslaugų pirkimo sąnaudos</v>
      </c>
      <c r="D150" s="202" t="s">
        <v>148</v>
      </c>
      <c r="E150" s="203">
        <v>600452</v>
      </c>
      <c r="F150" s="121">
        <f>+SUMIFS([1]DK!$I$105:$I$240,[1]DK!$A$105:$A$240,'[1]6.4'!$E150)</f>
        <v>4068.63</v>
      </c>
      <c r="G150" s="204" t="s">
        <v>36</v>
      </c>
      <c r="H150" s="204" t="s">
        <v>36</v>
      </c>
      <c r="I150" s="205">
        <f>SUMPRODUCT(([1]S1!$G$4:$R$4=$B$112)*([1]S1!$A$336:$A$568=I$5)*([1]S1!$C$336:$C$568='[1]6.4'!$C150),[1]S1!$G$336:$R$568)</f>
        <v>0</v>
      </c>
      <c r="J150" s="205">
        <f>SUMPRODUCT(([1]S1!$G$4:$R$4=$B$112)*([1]S1!$A$336:$A$568=J$5)*([1]S1!$C$336:$C$568='[1]6.4'!$C150),[1]S1!$G$336:$R$568)</f>
        <v>0</v>
      </c>
      <c r="K150" s="205">
        <f>SUMPRODUCT(([1]S1!$G$4:$R$4=$B$112)*([1]S1!$A$336:$A$568=K$5)*([1]S1!$C$336:$C$568='[1]6.4'!$C150),[1]S1!$G$336:$R$568)</f>
        <v>0</v>
      </c>
      <c r="L150" s="205">
        <f>SUMPRODUCT(([1]S1!$G$4:$R$4=$B$112)*([1]S1!$A$336:$A$568=L$5)*([1]S1!$C$336:$C$568='[1]6.4'!$C150),[1]S1!$G$336:$R$568)</f>
        <v>0</v>
      </c>
      <c r="M150" s="205">
        <f>SUMPRODUCT(([1]S1!$G$4:$R$4=$B$112)*([1]S1!$A$336:$A$568=M$5)*([1]S1!$C$336:$C$568='[1]6.4'!$C150),[1]S1!$G$336:$R$568)</f>
        <v>0</v>
      </c>
      <c r="N150" s="205">
        <f>SUMPRODUCT(([1]S1!$G$4:$R$4=$B$112)*([1]S1!$A$336:$A$568=N$5)*([1]S1!$C$336:$C$568='[1]6.4'!$C150),[1]S1!$G$336:$R$568)</f>
        <v>0</v>
      </c>
      <c r="O150" s="205">
        <f>SUMPRODUCT(([1]S1!$G$4:$R$4=$B$112)*([1]S1!$A$336:$A$568=O$5)*([1]S1!$C$336:$C$568='[1]6.4'!$C150),[1]S1!$G$336:$R$568)</f>
        <v>0</v>
      </c>
      <c r="P150" s="205">
        <f>SUMPRODUCT(([1]S1!$G$4:$R$4=$B$112)*([1]S1!$A$336:$A$568=P$5)*([1]S1!$C$336:$C$568='[1]6.4'!$C150),[1]S1!$G$336:$R$568)</f>
        <v>0</v>
      </c>
      <c r="Q150" s="205">
        <f>SUMPRODUCT(([1]S1!$G$4:$R$4=$B$112)*([1]S1!$A$336:$A$568=Q$5)*([1]S1!$C$336:$C$568='[1]6.4'!$C150),[1]S1!$G$336:$R$568)</f>
        <v>0</v>
      </c>
      <c r="R150" s="205">
        <f>SUMPRODUCT(([1]S1!$G$4:$R$4=$B$112)*([1]S1!$A$336:$A$568=R$5)*([1]S1!$C$336:$C$568='[1]6.4'!$C150),[1]S1!$G$336:$R$568)</f>
        <v>0</v>
      </c>
      <c r="S150" s="205">
        <f>SUMPRODUCT(([1]S1!$G$4:$R$4=$B$112)*([1]S1!$A$336:$A$568=S$5)*([1]S1!$C$336:$C$568='[1]6.4'!$C150),[1]S1!$G$336:$R$568)</f>
        <v>0</v>
      </c>
      <c r="T150" s="205">
        <f>SUMPRODUCT(([1]S1!$G$4:$R$4=$B$112)*([1]S1!$A$336:$A$568=T$5)*([1]S1!$C$336:$C$568='[1]6.4'!$C150),[1]S1!$G$336:$R$568)</f>
        <v>0</v>
      </c>
      <c r="U150" s="205">
        <f>SUMPRODUCT(([1]S1!$G$4:$R$4=$B$112)*([1]S1!$A$336:$A$568=U$5)*([1]S1!$C$336:$C$568='[1]6.4'!$C150),[1]S1!$G$336:$R$568)</f>
        <v>0</v>
      </c>
      <c r="V150" s="206">
        <f t="shared" si="2"/>
        <v>4068.63</v>
      </c>
      <c r="W150" s="207"/>
      <c r="AC150" s="205">
        <f>+'[1]4'!D127*1000</f>
        <v>4068.6299999999997</v>
      </c>
      <c r="AD150" s="205">
        <f t="shared" si="0"/>
        <v>0</v>
      </c>
    </row>
    <row r="151" spans="2:30" ht="11.25" customHeight="1" x14ac:dyDescent="0.2">
      <c r="B151" s="182"/>
      <c r="C151" s="201" t="str">
        <f>'[1]4'!C128</f>
        <v xml:space="preserve">   Įmokų administravimo paslaugų sąnaudos</v>
      </c>
      <c r="D151" s="202" t="s">
        <v>148</v>
      </c>
      <c r="E151" s="203"/>
      <c r="F151" s="121">
        <f>+SUMIFS([1]DK!$I$105:$I$240,[1]DK!$A$105:$A$240,'[1]6.4'!$E151)</f>
        <v>0</v>
      </c>
      <c r="G151" s="204" t="s">
        <v>36</v>
      </c>
      <c r="H151" s="204" t="s">
        <v>36</v>
      </c>
      <c r="I151" s="205">
        <f>SUMPRODUCT(([1]S1!$G$4:$R$4=$B$112)*([1]S1!$A$336:$A$568=I$5)*([1]S1!$C$336:$C$568='[1]6.4'!$C151),[1]S1!$G$336:$R$568)</f>
        <v>0</v>
      </c>
      <c r="J151" s="205">
        <f>SUMPRODUCT(([1]S1!$G$4:$R$4=$B$112)*([1]S1!$A$336:$A$568=J$5)*([1]S1!$C$336:$C$568='[1]6.4'!$C151),[1]S1!$G$336:$R$568)</f>
        <v>0</v>
      </c>
      <c r="K151" s="205">
        <f>SUMPRODUCT(([1]S1!$G$4:$R$4=$B$112)*([1]S1!$A$336:$A$568=K$5)*([1]S1!$C$336:$C$568='[1]6.4'!$C151),[1]S1!$G$336:$R$568)</f>
        <v>0</v>
      </c>
      <c r="L151" s="205">
        <f>SUMPRODUCT(([1]S1!$G$4:$R$4=$B$112)*([1]S1!$A$336:$A$568=L$5)*([1]S1!$C$336:$C$568='[1]6.4'!$C151),[1]S1!$G$336:$R$568)</f>
        <v>0</v>
      </c>
      <c r="M151" s="205">
        <f>SUMPRODUCT(([1]S1!$G$4:$R$4=$B$112)*([1]S1!$A$336:$A$568=M$5)*([1]S1!$C$336:$C$568='[1]6.4'!$C151),[1]S1!$G$336:$R$568)</f>
        <v>0</v>
      </c>
      <c r="N151" s="205">
        <f>SUMPRODUCT(([1]S1!$G$4:$R$4=$B$112)*([1]S1!$A$336:$A$568=N$5)*([1]S1!$C$336:$C$568='[1]6.4'!$C151),[1]S1!$G$336:$R$568)</f>
        <v>0</v>
      </c>
      <c r="O151" s="205">
        <f>SUMPRODUCT(([1]S1!$G$4:$R$4=$B$112)*([1]S1!$A$336:$A$568=O$5)*([1]S1!$C$336:$C$568='[1]6.4'!$C151),[1]S1!$G$336:$R$568)</f>
        <v>0</v>
      </c>
      <c r="P151" s="205">
        <f>SUMPRODUCT(([1]S1!$G$4:$R$4=$B$112)*([1]S1!$A$336:$A$568=P$5)*([1]S1!$C$336:$C$568='[1]6.4'!$C151),[1]S1!$G$336:$R$568)</f>
        <v>0</v>
      </c>
      <c r="Q151" s="205">
        <f>SUMPRODUCT(([1]S1!$G$4:$R$4=$B$112)*([1]S1!$A$336:$A$568=Q$5)*([1]S1!$C$336:$C$568='[1]6.4'!$C151),[1]S1!$G$336:$R$568)</f>
        <v>0</v>
      </c>
      <c r="R151" s="205">
        <f>SUMPRODUCT(([1]S1!$G$4:$R$4=$B$112)*([1]S1!$A$336:$A$568=R$5)*([1]S1!$C$336:$C$568='[1]6.4'!$C151),[1]S1!$G$336:$R$568)</f>
        <v>0</v>
      </c>
      <c r="S151" s="205">
        <f>SUMPRODUCT(([1]S1!$G$4:$R$4=$B$112)*([1]S1!$A$336:$A$568=S$5)*([1]S1!$C$336:$C$568='[1]6.4'!$C151),[1]S1!$G$336:$R$568)</f>
        <v>0</v>
      </c>
      <c r="T151" s="205">
        <f>SUMPRODUCT(([1]S1!$G$4:$R$4=$B$112)*([1]S1!$A$336:$A$568=T$5)*([1]S1!$C$336:$C$568='[1]6.4'!$C151),[1]S1!$G$336:$R$568)</f>
        <v>0</v>
      </c>
      <c r="U151" s="205">
        <f>SUMPRODUCT(([1]S1!$G$4:$R$4=$B$112)*([1]S1!$A$336:$A$568=U$5)*([1]S1!$C$336:$C$568='[1]6.4'!$C151),[1]S1!$G$336:$R$568)</f>
        <v>0</v>
      </c>
      <c r="V151" s="206">
        <f t="shared" si="2"/>
        <v>0</v>
      </c>
      <c r="W151" s="207"/>
      <c r="AC151" s="205">
        <f>+'[1]4'!D128*1000</f>
        <v>0</v>
      </c>
      <c r="AD151" s="205">
        <f t="shared" si="0"/>
        <v>0</v>
      </c>
    </row>
    <row r="152" spans="2:30" ht="11.25" customHeight="1" x14ac:dyDescent="0.2">
      <c r="B152" s="182"/>
      <c r="C152" s="201" t="str">
        <f>'[1]4'!C129</f>
        <v xml:space="preserve">   Vartotojų informavimo paslaugų pirkimo sąnaudos</v>
      </c>
      <c r="D152" s="202" t="s">
        <v>148</v>
      </c>
      <c r="E152" s="203"/>
      <c r="F152" s="121">
        <f>+SUMIFS([1]DK!$I$105:$I$240,[1]DK!$A$105:$A$240,'[1]6.4'!$E152)</f>
        <v>0</v>
      </c>
      <c r="G152" s="204" t="s">
        <v>36</v>
      </c>
      <c r="H152" s="204" t="s">
        <v>36</v>
      </c>
      <c r="I152" s="205">
        <f>SUMPRODUCT(([1]S1!$G$4:$R$4=$B$112)*([1]S1!$A$336:$A$568=I$5)*([1]S1!$C$336:$C$568='[1]6.4'!$C152),[1]S1!$G$336:$R$568)</f>
        <v>0</v>
      </c>
      <c r="J152" s="205">
        <f>SUMPRODUCT(([1]S1!$G$4:$R$4=$B$112)*([1]S1!$A$336:$A$568=J$5)*([1]S1!$C$336:$C$568='[1]6.4'!$C152),[1]S1!$G$336:$R$568)</f>
        <v>0</v>
      </c>
      <c r="K152" s="205">
        <f>SUMPRODUCT(([1]S1!$G$4:$R$4=$B$112)*([1]S1!$A$336:$A$568=K$5)*([1]S1!$C$336:$C$568='[1]6.4'!$C152),[1]S1!$G$336:$R$568)</f>
        <v>0</v>
      </c>
      <c r="L152" s="205">
        <f>SUMPRODUCT(([1]S1!$G$4:$R$4=$B$112)*([1]S1!$A$336:$A$568=L$5)*([1]S1!$C$336:$C$568='[1]6.4'!$C152),[1]S1!$G$336:$R$568)</f>
        <v>0</v>
      </c>
      <c r="M152" s="205">
        <f>SUMPRODUCT(([1]S1!$G$4:$R$4=$B$112)*([1]S1!$A$336:$A$568=M$5)*([1]S1!$C$336:$C$568='[1]6.4'!$C152),[1]S1!$G$336:$R$568)</f>
        <v>0</v>
      </c>
      <c r="N152" s="205">
        <f>SUMPRODUCT(([1]S1!$G$4:$R$4=$B$112)*([1]S1!$A$336:$A$568=N$5)*([1]S1!$C$336:$C$568='[1]6.4'!$C152),[1]S1!$G$336:$R$568)</f>
        <v>0</v>
      </c>
      <c r="O152" s="205">
        <f>SUMPRODUCT(([1]S1!$G$4:$R$4=$B$112)*([1]S1!$A$336:$A$568=O$5)*([1]S1!$C$336:$C$568='[1]6.4'!$C152),[1]S1!$G$336:$R$568)</f>
        <v>0</v>
      </c>
      <c r="P152" s="205">
        <f>SUMPRODUCT(([1]S1!$G$4:$R$4=$B$112)*([1]S1!$A$336:$A$568=P$5)*([1]S1!$C$336:$C$568='[1]6.4'!$C152),[1]S1!$G$336:$R$568)</f>
        <v>0</v>
      </c>
      <c r="Q152" s="205">
        <f>SUMPRODUCT(([1]S1!$G$4:$R$4=$B$112)*([1]S1!$A$336:$A$568=Q$5)*([1]S1!$C$336:$C$568='[1]6.4'!$C152),[1]S1!$G$336:$R$568)</f>
        <v>0</v>
      </c>
      <c r="R152" s="205">
        <f>SUMPRODUCT(([1]S1!$G$4:$R$4=$B$112)*([1]S1!$A$336:$A$568=R$5)*([1]S1!$C$336:$C$568='[1]6.4'!$C152),[1]S1!$G$336:$R$568)</f>
        <v>0</v>
      </c>
      <c r="S152" s="205">
        <f>SUMPRODUCT(([1]S1!$G$4:$R$4=$B$112)*([1]S1!$A$336:$A$568=S$5)*([1]S1!$C$336:$C$568='[1]6.4'!$C152),[1]S1!$G$336:$R$568)</f>
        <v>0</v>
      </c>
      <c r="T152" s="205">
        <f>SUMPRODUCT(([1]S1!$G$4:$R$4=$B$112)*([1]S1!$A$336:$A$568=T$5)*([1]S1!$C$336:$C$568='[1]6.4'!$C152),[1]S1!$G$336:$R$568)</f>
        <v>0</v>
      </c>
      <c r="U152" s="205">
        <f>SUMPRODUCT(([1]S1!$G$4:$R$4=$B$112)*([1]S1!$A$336:$A$568=U$5)*([1]S1!$C$336:$C$568='[1]6.4'!$C152),[1]S1!$G$336:$R$568)</f>
        <v>0</v>
      </c>
      <c r="V152" s="206">
        <f t="shared" si="2"/>
        <v>0</v>
      </c>
      <c r="W152" s="207"/>
      <c r="AC152" s="205">
        <f>+'[1]4'!D129*1000</f>
        <v>0</v>
      </c>
      <c r="AD152" s="205">
        <f t="shared" si="0"/>
        <v>0</v>
      </c>
    </row>
    <row r="153" spans="2:30" ht="11.25" customHeight="1" x14ac:dyDescent="0.2">
      <c r="B153" s="182"/>
      <c r="C153" s="201" t="str">
        <f>'[1]4'!C130</f>
        <v xml:space="preserve">   Kitos administravimo sąnaudos.</v>
      </c>
      <c r="D153" s="202" t="s">
        <v>148</v>
      </c>
      <c r="E153" s="203">
        <v>60048</v>
      </c>
      <c r="F153" s="121">
        <f>+SUMIFS([1]DK!$I$105:$I$240,[1]DK!$A$105:$A$240,'[1]6.4'!$E153)</f>
        <v>6481.26</v>
      </c>
      <c r="G153" s="204" t="s">
        <v>36</v>
      </c>
      <c r="H153" s="204" t="s">
        <v>36</v>
      </c>
      <c r="I153" s="205">
        <f>SUMPRODUCT(([1]S1!$G$4:$R$4=$B$112)*([1]S1!$A$336:$A$568=I$5)*([1]S1!$C$336:$C$568='[1]6.4'!$C153),[1]S1!$G$336:$R$568)</f>
        <v>0</v>
      </c>
      <c r="J153" s="205">
        <f>SUMPRODUCT(([1]S1!$G$4:$R$4=$B$112)*([1]S1!$A$336:$A$568=J$5)*([1]S1!$C$336:$C$568='[1]6.4'!$C153),[1]S1!$G$336:$R$568)</f>
        <v>0</v>
      </c>
      <c r="K153" s="205">
        <f>SUMPRODUCT(([1]S1!$G$4:$R$4=$B$112)*([1]S1!$A$336:$A$568=K$5)*([1]S1!$C$336:$C$568='[1]6.4'!$C153),[1]S1!$G$336:$R$568)</f>
        <v>0</v>
      </c>
      <c r="L153" s="205">
        <f>SUMPRODUCT(([1]S1!$G$4:$R$4=$B$112)*([1]S1!$A$336:$A$568=L$5)*([1]S1!$C$336:$C$568='[1]6.4'!$C153),[1]S1!$G$336:$R$568)</f>
        <v>0</v>
      </c>
      <c r="M153" s="205">
        <f>SUMPRODUCT(([1]S1!$G$4:$R$4=$B$112)*([1]S1!$A$336:$A$568=M$5)*([1]S1!$C$336:$C$568='[1]6.4'!$C153),[1]S1!$G$336:$R$568)</f>
        <v>0</v>
      </c>
      <c r="N153" s="205">
        <f>SUMPRODUCT(([1]S1!$G$4:$R$4=$B$112)*([1]S1!$A$336:$A$568=N$5)*([1]S1!$C$336:$C$568='[1]6.4'!$C153),[1]S1!$G$336:$R$568)</f>
        <v>0</v>
      </c>
      <c r="O153" s="205">
        <f>SUMPRODUCT(([1]S1!$G$4:$R$4=$B$112)*([1]S1!$A$336:$A$568=O$5)*([1]S1!$C$336:$C$568='[1]6.4'!$C153),[1]S1!$G$336:$R$568)</f>
        <v>0</v>
      </c>
      <c r="P153" s="205">
        <f>SUMPRODUCT(([1]S1!$G$4:$R$4=$B$112)*([1]S1!$A$336:$A$568=P$5)*([1]S1!$C$336:$C$568='[1]6.4'!$C153),[1]S1!$G$336:$R$568)</f>
        <v>0</v>
      </c>
      <c r="Q153" s="205">
        <f>SUMPRODUCT(([1]S1!$G$4:$R$4=$B$112)*([1]S1!$A$336:$A$568=Q$5)*([1]S1!$C$336:$C$568='[1]6.4'!$C153),[1]S1!$G$336:$R$568)</f>
        <v>0</v>
      </c>
      <c r="R153" s="205">
        <f>SUMPRODUCT(([1]S1!$G$4:$R$4=$B$112)*([1]S1!$A$336:$A$568=R$5)*([1]S1!$C$336:$C$568='[1]6.4'!$C153),[1]S1!$G$336:$R$568)</f>
        <v>0</v>
      </c>
      <c r="S153" s="205">
        <f>SUMPRODUCT(([1]S1!$G$4:$R$4=$B$112)*([1]S1!$A$336:$A$568=S$5)*([1]S1!$C$336:$C$568='[1]6.4'!$C153),[1]S1!$G$336:$R$568)</f>
        <v>0</v>
      </c>
      <c r="T153" s="205">
        <f>SUMPRODUCT(([1]S1!$G$4:$R$4=$B$112)*([1]S1!$A$336:$A$568=T$5)*([1]S1!$C$336:$C$568='[1]6.4'!$C153),[1]S1!$G$336:$R$568)</f>
        <v>0</v>
      </c>
      <c r="U153" s="205">
        <f>SUMPRODUCT(([1]S1!$G$4:$R$4=$B$112)*([1]S1!$A$336:$A$568=U$5)*([1]S1!$C$336:$C$568='[1]6.4'!$C153),[1]S1!$G$336:$R$568)</f>
        <v>0</v>
      </c>
      <c r="V153" s="206">
        <f t="shared" si="2"/>
        <v>6481.26</v>
      </c>
      <c r="W153" s="207"/>
      <c r="AC153" s="205">
        <f>+'[1]4'!D130*1000</f>
        <v>6481.26</v>
      </c>
      <c r="AD153" s="205">
        <f t="shared" si="0"/>
        <v>0</v>
      </c>
    </row>
    <row r="154" spans="2:30" ht="11.25" customHeight="1" x14ac:dyDescent="0.2">
      <c r="B154" s="182"/>
      <c r="C154" s="210" t="str">
        <f>'[1]4'!C131</f>
        <v>Rinkodaros ir pardavimų sąnaudos</v>
      </c>
      <c r="D154" s="211" t="s">
        <v>148</v>
      </c>
      <c r="E154" s="203"/>
      <c r="F154" s="121">
        <f>+SUMIFS([1]DK!$I$105:$I$240,[1]DK!$A$105:$A$240,'[1]6.4'!$E154)</f>
        <v>0</v>
      </c>
      <c r="G154" s="213" t="s">
        <v>36</v>
      </c>
      <c r="H154" s="213" t="s">
        <v>36</v>
      </c>
      <c r="I154" s="205">
        <f>SUMPRODUCT(([1]S1!$G$4:$R$4=$B$112)*([1]S1!$A$336:$A$568=I$5)*([1]S1!$C$336:$C$568='[1]6.4'!$C154),[1]S1!$G$336:$R$568)</f>
        <v>0</v>
      </c>
      <c r="J154" s="205">
        <f>SUMPRODUCT(([1]S1!$G$4:$R$4=$B$112)*([1]S1!$A$336:$A$568=J$5)*([1]S1!$C$336:$C$568='[1]6.4'!$C154),[1]S1!$G$336:$R$568)</f>
        <v>0</v>
      </c>
      <c r="K154" s="205">
        <f>SUMPRODUCT(([1]S1!$G$4:$R$4=$B$112)*([1]S1!$A$336:$A$568=K$5)*([1]S1!$C$336:$C$568='[1]6.4'!$C154),[1]S1!$G$336:$R$568)</f>
        <v>0</v>
      </c>
      <c r="L154" s="205">
        <f>SUMPRODUCT(([1]S1!$G$4:$R$4=$B$112)*([1]S1!$A$336:$A$568=L$5)*([1]S1!$C$336:$C$568='[1]6.4'!$C154),[1]S1!$G$336:$R$568)</f>
        <v>0</v>
      </c>
      <c r="M154" s="205">
        <f>SUMPRODUCT(([1]S1!$G$4:$R$4=$B$112)*([1]S1!$A$336:$A$568=M$5)*([1]S1!$C$336:$C$568='[1]6.4'!$C154),[1]S1!$G$336:$R$568)</f>
        <v>0</v>
      </c>
      <c r="N154" s="205">
        <f>SUMPRODUCT(([1]S1!$G$4:$R$4=$B$112)*([1]S1!$A$336:$A$568=N$5)*([1]S1!$C$336:$C$568='[1]6.4'!$C154),[1]S1!$G$336:$R$568)</f>
        <v>0</v>
      </c>
      <c r="O154" s="205">
        <f>SUMPRODUCT(([1]S1!$G$4:$R$4=$B$112)*([1]S1!$A$336:$A$568=O$5)*([1]S1!$C$336:$C$568='[1]6.4'!$C154),[1]S1!$G$336:$R$568)</f>
        <v>0</v>
      </c>
      <c r="P154" s="205">
        <f>SUMPRODUCT(([1]S1!$G$4:$R$4=$B$112)*([1]S1!$A$336:$A$568=P$5)*([1]S1!$C$336:$C$568='[1]6.4'!$C154),[1]S1!$G$336:$R$568)</f>
        <v>0</v>
      </c>
      <c r="Q154" s="205">
        <f>SUMPRODUCT(([1]S1!$G$4:$R$4=$B$112)*([1]S1!$A$336:$A$568=Q$5)*([1]S1!$C$336:$C$568='[1]6.4'!$C154),[1]S1!$G$336:$R$568)</f>
        <v>0</v>
      </c>
      <c r="R154" s="205">
        <f>SUMPRODUCT(([1]S1!$G$4:$R$4=$B$112)*([1]S1!$A$336:$A$568=R$5)*([1]S1!$C$336:$C$568='[1]6.4'!$C154),[1]S1!$G$336:$R$568)</f>
        <v>0</v>
      </c>
      <c r="S154" s="205">
        <f>SUMPRODUCT(([1]S1!$G$4:$R$4=$B$112)*([1]S1!$A$336:$A$568=S$5)*([1]S1!$C$336:$C$568='[1]6.4'!$C154),[1]S1!$G$336:$R$568)</f>
        <v>0</v>
      </c>
      <c r="T154" s="205">
        <f>SUMPRODUCT(([1]S1!$G$4:$R$4=$B$112)*([1]S1!$A$336:$A$568=T$5)*([1]S1!$C$336:$C$568='[1]6.4'!$C154),[1]S1!$G$336:$R$568)</f>
        <v>0</v>
      </c>
      <c r="U154" s="205">
        <f>SUMPRODUCT(([1]S1!$G$4:$R$4=$B$112)*([1]S1!$A$336:$A$568=U$5)*([1]S1!$C$336:$C$568='[1]6.4'!$C154),[1]S1!$G$336:$R$568)</f>
        <v>0</v>
      </c>
      <c r="V154" s="212">
        <f t="shared" si="2"/>
        <v>0</v>
      </c>
      <c r="W154" s="207"/>
      <c r="AC154" s="205">
        <f>+'[1]4'!D131*1000</f>
        <v>0</v>
      </c>
      <c r="AD154" s="205">
        <f t="shared" si="0"/>
        <v>0</v>
      </c>
    </row>
    <row r="155" spans="2:30" ht="11.25" customHeight="1" x14ac:dyDescent="0.2">
      <c r="B155" s="182"/>
      <c r="C155" s="195" t="str">
        <f>'[1]4'!C132</f>
        <v>Kitos sąnaudos</v>
      </c>
      <c r="D155" s="67" t="s">
        <v>148</v>
      </c>
      <c r="E155" s="196"/>
      <c r="F155" s="121">
        <f>+SUMIFS([1]DK!$I$105:$I$240,[1]DK!$A$105:$A$240,'[1]6.4'!$E155)</f>
        <v>0</v>
      </c>
      <c r="G155" s="197" t="s">
        <v>36</v>
      </c>
      <c r="H155" s="197" t="s">
        <v>36</v>
      </c>
      <c r="I155" s="208"/>
      <c r="J155" s="208"/>
      <c r="K155" s="208"/>
      <c r="L155" s="208"/>
      <c r="M155" s="208"/>
      <c r="N155" s="208"/>
      <c r="O155" s="208"/>
      <c r="P155" s="208"/>
      <c r="Q155" s="208"/>
      <c r="R155" s="208"/>
      <c r="S155" s="208"/>
      <c r="T155" s="208"/>
      <c r="U155" s="208"/>
      <c r="V155" s="199"/>
      <c r="W155" s="207"/>
      <c r="AC155" s="208"/>
      <c r="AD155" s="208"/>
    </row>
    <row r="156" spans="2:30" ht="11.25" customHeight="1" x14ac:dyDescent="0.2">
      <c r="B156" s="182"/>
      <c r="C156" s="201" t="str">
        <f>'[1]4'!C133</f>
        <v xml:space="preserve">   Turto nuomos sąnaudos</v>
      </c>
      <c r="D156" s="202" t="s">
        <v>148</v>
      </c>
      <c r="E156" s="203"/>
      <c r="F156" s="121">
        <f>+SUMIFS([1]DK!$I$105:$I$240,[1]DK!$A$105:$A$240,'[1]6.4'!$E156)</f>
        <v>0</v>
      </c>
      <c r="G156" s="204" t="s">
        <v>36</v>
      </c>
      <c r="H156" s="204" t="s">
        <v>36</v>
      </c>
      <c r="I156" s="205">
        <f>SUMPRODUCT(([1]S1!$G$4:$R$4=$B$112)*([1]S1!$A$336:$A$568=I$5)*([1]S1!$C$336:$C$568='[1]6.4'!$C156),[1]S1!$G$336:$R$568)</f>
        <v>0</v>
      </c>
      <c r="J156" s="205">
        <f>SUMPRODUCT(([1]S1!$G$4:$R$4=$B$112)*([1]S1!$A$336:$A$568=J$5)*([1]S1!$C$336:$C$568='[1]6.4'!$C156),[1]S1!$G$336:$R$568)</f>
        <v>0</v>
      </c>
      <c r="K156" s="205">
        <f>SUMPRODUCT(([1]S1!$G$4:$R$4=$B$112)*([1]S1!$A$336:$A$568=K$5)*([1]S1!$C$336:$C$568='[1]6.4'!$C156),[1]S1!$G$336:$R$568)</f>
        <v>0</v>
      </c>
      <c r="L156" s="205">
        <f>SUMPRODUCT(([1]S1!$G$4:$R$4=$B$112)*([1]S1!$A$336:$A$568=L$5)*([1]S1!$C$336:$C$568='[1]6.4'!$C156),[1]S1!$G$336:$R$568)</f>
        <v>0</v>
      </c>
      <c r="M156" s="205">
        <f>SUMPRODUCT(([1]S1!$G$4:$R$4=$B$112)*([1]S1!$A$336:$A$568=M$5)*([1]S1!$C$336:$C$568='[1]6.4'!$C156),[1]S1!$G$336:$R$568)</f>
        <v>0</v>
      </c>
      <c r="N156" s="205">
        <f>SUMPRODUCT(([1]S1!$G$4:$R$4=$B$112)*([1]S1!$A$336:$A$568=N$5)*([1]S1!$C$336:$C$568='[1]6.4'!$C156),[1]S1!$G$336:$R$568)</f>
        <v>0</v>
      </c>
      <c r="O156" s="205">
        <f>SUMPRODUCT(([1]S1!$G$4:$R$4=$B$112)*([1]S1!$A$336:$A$568=O$5)*([1]S1!$C$336:$C$568='[1]6.4'!$C156),[1]S1!$G$336:$R$568)</f>
        <v>0</v>
      </c>
      <c r="P156" s="205">
        <f>SUMPRODUCT(([1]S1!$G$4:$R$4=$B$112)*([1]S1!$A$336:$A$568=P$5)*([1]S1!$C$336:$C$568='[1]6.4'!$C156),[1]S1!$G$336:$R$568)</f>
        <v>0</v>
      </c>
      <c r="Q156" s="205">
        <f>SUMPRODUCT(([1]S1!$G$4:$R$4=$B$112)*([1]S1!$A$336:$A$568=Q$5)*([1]S1!$C$336:$C$568='[1]6.4'!$C156),[1]S1!$G$336:$R$568)</f>
        <v>0</v>
      </c>
      <c r="R156" s="205">
        <f>SUMPRODUCT(([1]S1!$G$4:$R$4=$B$112)*([1]S1!$A$336:$A$568=R$5)*([1]S1!$C$336:$C$568='[1]6.4'!$C156),[1]S1!$G$336:$R$568)</f>
        <v>0</v>
      </c>
      <c r="S156" s="205">
        <f>SUMPRODUCT(([1]S1!$G$4:$R$4=$B$112)*([1]S1!$A$336:$A$568=S$5)*([1]S1!$C$336:$C$568='[1]6.4'!$C156),[1]S1!$G$336:$R$568)</f>
        <v>0</v>
      </c>
      <c r="T156" s="205">
        <f>SUMPRODUCT(([1]S1!$G$4:$R$4=$B$112)*([1]S1!$A$336:$A$568=T$5)*([1]S1!$C$336:$C$568='[1]6.4'!$C156),[1]S1!$G$336:$R$568)</f>
        <v>0</v>
      </c>
      <c r="U156" s="205">
        <f>SUMPRODUCT(([1]S1!$G$4:$R$4=$B$112)*([1]S1!$A$336:$A$568=U$5)*([1]S1!$C$336:$C$568='[1]6.4'!$C156),[1]S1!$G$336:$R$568)</f>
        <v>0</v>
      </c>
      <c r="V156" s="206">
        <f t="shared" si="2"/>
        <v>0</v>
      </c>
      <c r="W156" s="214"/>
      <c r="AC156" s="205">
        <f>+'[1]4'!D133*1000</f>
        <v>0</v>
      </c>
      <c r="AD156" s="205">
        <f t="shared" si="0"/>
        <v>0</v>
      </c>
    </row>
    <row r="157" spans="2:30" ht="11.25" customHeight="1" x14ac:dyDescent="0.2">
      <c r="B157" s="182"/>
      <c r="C157" s="201" t="str">
        <f>'[1]4'!C134</f>
        <v>Draudimo sąnaudos</v>
      </c>
      <c r="D157" s="202" t="s">
        <v>148</v>
      </c>
      <c r="E157" s="203">
        <v>600453</v>
      </c>
      <c r="F157" s="121">
        <f>+SUMIFS([1]DK!$I$105:$I$240,[1]DK!$A$105:$A$240,'[1]6.4'!$E157)</f>
        <v>150.12</v>
      </c>
      <c r="G157" s="204" t="s">
        <v>36</v>
      </c>
      <c r="H157" s="204" t="s">
        <v>36</v>
      </c>
      <c r="I157" s="205">
        <f>SUMPRODUCT(([1]S1!$G$4:$R$4=$B$112)*([1]S1!$A$336:$A$568=I$5)*([1]S1!$C$336:$C$568='[1]6.4'!$C157),[1]S1!$G$336:$R$568)</f>
        <v>0</v>
      </c>
      <c r="J157" s="205">
        <f>SUMPRODUCT(([1]S1!$G$4:$R$4=$B$112)*([1]S1!$A$336:$A$568=J$5)*([1]S1!$C$336:$C$568='[1]6.4'!$C157),[1]S1!$G$336:$R$568)</f>
        <v>0</v>
      </c>
      <c r="K157" s="205">
        <f>SUMPRODUCT(([1]S1!$G$4:$R$4=$B$112)*([1]S1!$A$336:$A$568=K$5)*([1]S1!$C$336:$C$568='[1]6.4'!$C157),[1]S1!$G$336:$R$568)</f>
        <v>0</v>
      </c>
      <c r="L157" s="205">
        <f>SUMPRODUCT(([1]S1!$G$4:$R$4=$B$112)*([1]S1!$A$336:$A$568=L$5)*([1]S1!$C$336:$C$568='[1]6.4'!$C157),[1]S1!$G$336:$R$568)</f>
        <v>0</v>
      </c>
      <c r="M157" s="205">
        <f>SUMPRODUCT(([1]S1!$G$4:$R$4=$B$112)*([1]S1!$A$336:$A$568=M$5)*([1]S1!$C$336:$C$568='[1]6.4'!$C157),[1]S1!$G$336:$R$568)</f>
        <v>0</v>
      </c>
      <c r="N157" s="205">
        <f>SUMPRODUCT(([1]S1!$G$4:$R$4=$B$112)*([1]S1!$A$336:$A$568=N$5)*([1]S1!$C$336:$C$568='[1]6.4'!$C157),[1]S1!$G$336:$R$568)</f>
        <v>0</v>
      </c>
      <c r="O157" s="205">
        <f>SUMPRODUCT(([1]S1!$G$4:$R$4=$B$112)*([1]S1!$A$336:$A$568=O$5)*([1]S1!$C$336:$C$568='[1]6.4'!$C157),[1]S1!$G$336:$R$568)</f>
        <v>0</v>
      </c>
      <c r="P157" s="205">
        <f>SUMPRODUCT(([1]S1!$G$4:$R$4=$B$112)*([1]S1!$A$336:$A$568=P$5)*([1]S1!$C$336:$C$568='[1]6.4'!$C157),[1]S1!$G$336:$R$568)</f>
        <v>0</v>
      </c>
      <c r="Q157" s="205">
        <f>SUMPRODUCT(([1]S1!$G$4:$R$4=$B$112)*([1]S1!$A$336:$A$568=Q$5)*([1]S1!$C$336:$C$568='[1]6.4'!$C157),[1]S1!$G$336:$R$568)</f>
        <v>0</v>
      </c>
      <c r="R157" s="205">
        <f>SUMPRODUCT(([1]S1!$G$4:$R$4=$B$112)*([1]S1!$A$336:$A$568=R$5)*([1]S1!$C$336:$C$568='[1]6.4'!$C157),[1]S1!$G$336:$R$568)</f>
        <v>0</v>
      </c>
      <c r="S157" s="205">
        <f>SUMPRODUCT(([1]S1!$G$4:$R$4=$B$112)*([1]S1!$A$336:$A$568=S$5)*([1]S1!$C$336:$C$568='[1]6.4'!$C157),[1]S1!$G$336:$R$568)</f>
        <v>0</v>
      </c>
      <c r="T157" s="205">
        <f>SUMPRODUCT(([1]S1!$G$4:$R$4=$B$112)*([1]S1!$A$336:$A$568=T$5)*([1]S1!$C$336:$C$568='[1]6.4'!$C157),[1]S1!$G$336:$R$568)</f>
        <v>0</v>
      </c>
      <c r="U157" s="205">
        <f>SUMPRODUCT(([1]S1!$G$4:$R$4=$B$112)*([1]S1!$A$336:$A$568=U$5)*([1]S1!$C$336:$C$568='[1]6.4'!$C157),[1]S1!$G$336:$R$568)</f>
        <v>0</v>
      </c>
      <c r="V157" s="206">
        <f t="shared" si="2"/>
        <v>150.12</v>
      </c>
      <c r="W157" s="214"/>
      <c r="AC157" s="205">
        <f>+'[1]4'!D134*1000</f>
        <v>150.12</v>
      </c>
      <c r="AD157" s="205">
        <f t="shared" si="0"/>
        <v>0</v>
      </c>
    </row>
    <row r="158" spans="2:30" ht="11.25" customHeight="1" x14ac:dyDescent="0.2">
      <c r="B158" s="182"/>
      <c r="C158" s="201" t="str">
        <f>'[1]4'!C135</f>
        <v xml:space="preserve">   Laboratorinių tyrimų pirkimo sąnaudos</v>
      </c>
      <c r="D158" s="202" t="s">
        <v>148</v>
      </c>
      <c r="E158" s="203"/>
      <c r="F158" s="121">
        <f>+SUMIFS([1]DK!$I$105:$I$240,[1]DK!$A$105:$A$240,'[1]6.4'!$E158)</f>
        <v>0</v>
      </c>
      <c r="G158" s="204" t="s">
        <v>36</v>
      </c>
      <c r="H158" s="204" t="s">
        <v>36</v>
      </c>
      <c r="I158" s="205">
        <f>SUMPRODUCT(([1]S1!$G$4:$R$4=$B$112)*([1]S1!$A$336:$A$568=I$5)*([1]S1!$C$336:$C$568='[1]6.4'!$C158),[1]S1!$G$336:$R$568)</f>
        <v>0</v>
      </c>
      <c r="J158" s="205">
        <f>SUMPRODUCT(([1]S1!$G$4:$R$4=$B$112)*([1]S1!$A$336:$A$568=J$5)*([1]S1!$C$336:$C$568='[1]6.4'!$C158),[1]S1!$G$336:$R$568)</f>
        <v>0</v>
      </c>
      <c r="K158" s="205">
        <f>SUMPRODUCT(([1]S1!$G$4:$R$4=$B$112)*([1]S1!$A$336:$A$568=K$5)*([1]S1!$C$336:$C$568='[1]6.4'!$C158),[1]S1!$G$336:$R$568)</f>
        <v>0</v>
      </c>
      <c r="L158" s="205">
        <f>SUMPRODUCT(([1]S1!$G$4:$R$4=$B$112)*([1]S1!$A$336:$A$568=L$5)*([1]S1!$C$336:$C$568='[1]6.4'!$C158),[1]S1!$G$336:$R$568)</f>
        <v>0</v>
      </c>
      <c r="M158" s="205">
        <f>SUMPRODUCT(([1]S1!$G$4:$R$4=$B$112)*([1]S1!$A$336:$A$568=M$5)*([1]S1!$C$336:$C$568='[1]6.4'!$C158),[1]S1!$G$336:$R$568)</f>
        <v>0</v>
      </c>
      <c r="N158" s="205">
        <f>SUMPRODUCT(([1]S1!$G$4:$R$4=$B$112)*([1]S1!$A$336:$A$568=N$5)*([1]S1!$C$336:$C$568='[1]6.4'!$C158),[1]S1!$G$336:$R$568)</f>
        <v>0</v>
      </c>
      <c r="O158" s="205">
        <f>SUMPRODUCT(([1]S1!$G$4:$R$4=$B$112)*([1]S1!$A$336:$A$568=O$5)*([1]S1!$C$336:$C$568='[1]6.4'!$C158),[1]S1!$G$336:$R$568)</f>
        <v>0</v>
      </c>
      <c r="P158" s="205">
        <f>SUMPRODUCT(([1]S1!$G$4:$R$4=$B$112)*([1]S1!$A$336:$A$568=P$5)*([1]S1!$C$336:$C$568='[1]6.4'!$C158),[1]S1!$G$336:$R$568)</f>
        <v>0</v>
      </c>
      <c r="Q158" s="205">
        <f>SUMPRODUCT(([1]S1!$G$4:$R$4=$B$112)*([1]S1!$A$336:$A$568=Q$5)*([1]S1!$C$336:$C$568='[1]6.4'!$C158),[1]S1!$G$336:$R$568)</f>
        <v>0</v>
      </c>
      <c r="R158" s="205">
        <f>SUMPRODUCT(([1]S1!$G$4:$R$4=$B$112)*([1]S1!$A$336:$A$568=R$5)*([1]S1!$C$336:$C$568='[1]6.4'!$C158),[1]S1!$G$336:$R$568)</f>
        <v>0</v>
      </c>
      <c r="S158" s="205">
        <f>SUMPRODUCT(([1]S1!$G$4:$R$4=$B$112)*([1]S1!$A$336:$A$568=S$5)*([1]S1!$C$336:$C$568='[1]6.4'!$C158),[1]S1!$G$336:$R$568)</f>
        <v>0</v>
      </c>
      <c r="T158" s="205">
        <f>SUMPRODUCT(([1]S1!$G$4:$R$4=$B$112)*([1]S1!$A$336:$A$568=T$5)*([1]S1!$C$336:$C$568='[1]6.4'!$C158),[1]S1!$G$336:$R$568)</f>
        <v>0</v>
      </c>
      <c r="U158" s="205">
        <f>SUMPRODUCT(([1]S1!$G$4:$R$4=$B$112)*([1]S1!$A$336:$A$568=U$5)*([1]S1!$C$336:$C$568='[1]6.4'!$C158),[1]S1!$G$336:$R$568)</f>
        <v>0</v>
      </c>
      <c r="V158" s="206">
        <f t="shared" si="2"/>
        <v>0</v>
      </c>
      <c r="W158" s="214"/>
      <c r="AC158" s="205">
        <f>+'[1]4'!D135*1000</f>
        <v>0</v>
      </c>
      <c r="AD158" s="205">
        <f t="shared" si="0"/>
        <v>0</v>
      </c>
    </row>
    <row r="159" spans="2:30" ht="11.25" customHeight="1" x14ac:dyDescent="0.2">
      <c r="B159" s="182"/>
      <c r="C159" s="201" t="str">
        <f>'[1]4'!C136</f>
        <v>Kitų paslaugų   pirkimo sąnaudos</v>
      </c>
      <c r="D159" s="202" t="s">
        <v>148</v>
      </c>
      <c r="E159" s="203">
        <v>600454</v>
      </c>
      <c r="F159" s="121">
        <f>+SUMIFS([1]DK!$I$105:$I$240,[1]DK!$A$105:$A$240,'[1]6.4'!$E159)</f>
        <v>886.09</v>
      </c>
      <c r="G159" s="204" t="s">
        <v>36</v>
      </c>
      <c r="H159" s="204" t="s">
        <v>36</v>
      </c>
      <c r="I159" s="205">
        <f>SUMPRODUCT(([1]S1!$G$4:$R$4=$B$112)*([1]S1!$A$336:$A$568=I$5)*([1]S1!$C$336:$C$568='[1]6.4'!$C159),[1]S1!$G$336:$R$568)</f>
        <v>0</v>
      </c>
      <c r="J159" s="205">
        <f>SUMPRODUCT(([1]S1!$G$4:$R$4=$B$112)*([1]S1!$A$336:$A$568=J$5)*([1]S1!$C$336:$C$568='[1]6.4'!$C159),[1]S1!$G$336:$R$568)</f>
        <v>0</v>
      </c>
      <c r="K159" s="205">
        <f>SUMPRODUCT(([1]S1!$G$4:$R$4=$B$112)*([1]S1!$A$336:$A$568=K$5)*([1]S1!$C$336:$C$568='[1]6.4'!$C159),[1]S1!$G$336:$R$568)</f>
        <v>0</v>
      </c>
      <c r="L159" s="205">
        <f>SUMPRODUCT(([1]S1!$G$4:$R$4=$B$112)*([1]S1!$A$336:$A$568=L$5)*([1]S1!$C$336:$C$568='[1]6.4'!$C159),[1]S1!$G$336:$R$568)</f>
        <v>0</v>
      </c>
      <c r="M159" s="205">
        <f>SUMPRODUCT(([1]S1!$G$4:$R$4=$B$112)*([1]S1!$A$336:$A$568=M$5)*([1]S1!$C$336:$C$568='[1]6.4'!$C159),[1]S1!$G$336:$R$568)</f>
        <v>0</v>
      </c>
      <c r="N159" s="205">
        <f>SUMPRODUCT(([1]S1!$G$4:$R$4=$B$112)*([1]S1!$A$336:$A$568=N$5)*([1]S1!$C$336:$C$568='[1]6.4'!$C159),[1]S1!$G$336:$R$568)</f>
        <v>0</v>
      </c>
      <c r="O159" s="205">
        <f>SUMPRODUCT(([1]S1!$G$4:$R$4=$B$112)*([1]S1!$A$336:$A$568=O$5)*([1]S1!$C$336:$C$568='[1]6.4'!$C159),[1]S1!$G$336:$R$568)</f>
        <v>0</v>
      </c>
      <c r="P159" s="205">
        <f>SUMPRODUCT(([1]S1!$G$4:$R$4=$B$112)*([1]S1!$A$336:$A$568=P$5)*([1]S1!$C$336:$C$568='[1]6.4'!$C159),[1]S1!$G$336:$R$568)</f>
        <v>0</v>
      </c>
      <c r="Q159" s="205">
        <f>SUMPRODUCT(([1]S1!$G$4:$R$4=$B$112)*([1]S1!$A$336:$A$568=Q$5)*([1]S1!$C$336:$C$568='[1]6.4'!$C159),[1]S1!$G$336:$R$568)</f>
        <v>0</v>
      </c>
      <c r="R159" s="205">
        <f>SUMPRODUCT(([1]S1!$G$4:$R$4=$B$112)*([1]S1!$A$336:$A$568=R$5)*([1]S1!$C$336:$C$568='[1]6.4'!$C159),[1]S1!$G$336:$R$568)</f>
        <v>0</v>
      </c>
      <c r="S159" s="205">
        <f>SUMPRODUCT(([1]S1!$G$4:$R$4=$B$112)*([1]S1!$A$336:$A$568=S$5)*([1]S1!$C$336:$C$568='[1]6.4'!$C159),[1]S1!$G$336:$R$568)</f>
        <v>0</v>
      </c>
      <c r="T159" s="205">
        <f>SUMPRODUCT(([1]S1!$G$4:$R$4=$B$112)*([1]S1!$A$336:$A$568=T$5)*([1]S1!$C$336:$C$568='[1]6.4'!$C159),[1]S1!$G$336:$R$568)</f>
        <v>0</v>
      </c>
      <c r="U159" s="205">
        <f>SUMPRODUCT(([1]S1!$G$4:$R$4=$B$112)*([1]S1!$A$336:$A$568=U$5)*([1]S1!$C$336:$C$568='[1]6.4'!$C159),[1]S1!$G$336:$R$568)</f>
        <v>0</v>
      </c>
      <c r="V159" s="206">
        <f t="shared" si="2"/>
        <v>886.09</v>
      </c>
      <c r="W159" s="214"/>
      <c r="AC159" s="205">
        <f>+'[1]4'!D136*1000</f>
        <v>886.09</v>
      </c>
      <c r="AD159" s="205">
        <f t="shared" si="0"/>
        <v>0</v>
      </c>
    </row>
    <row r="160" spans="2:30" ht="11.25" customHeight="1" x14ac:dyDescent="0.2">
      <c r="B160" s="182"/>
      <c r="C160" s="201" t="str">
        <f>'[1]4'!C137</f>
        <v>Kitos pastoviosios sąnaudos</v>
      </c>
      <c r="D160" s="202" t="s">
        <v>148</v>
      </c>
      <c r="E160" s="203"/>
      <c r="F160" s="121">
        <f>+SUMIFS([1]DK!$I$105:$I$240,[1]DK!$A$105:$A$240,'[1]6.4'!$E160)</f>
        <v>0</v>
      </c>
      <c r="G160" s="204" t="s">
        <v>36</v>
      </c>
      <c r="H160" s="204" t="s">
        <v>36</v>
      </c>
      <c r="I160" s="205">
        <f>SUMPRODUCT(([1]S1!$G$4:$R$4=$B$112)*([1]S1!$A$336:$A$568=I$5)*([1]S1!$C$336:$C$568='[1]6.4'!$C160),[1]S1!$G$336:$R$568)</f>
        <v>0</v>
      </c>
      <c r="J160" s="205">
        <f>SUMPRODUCT(([1]S1!$G$4:$R$4=$B$112)*([1]S1!$A$336:$A$568=J$5)*([1]S1!$C$336:$C$568='[1]6.4'!$C160),[1]S1!$G$336:$R$568)</f>
        <v>0</v>
      </c>
      <c r="K160" s="205">
        <f>SUMPRODUCT(([1]S1!$G$4:$R$4=$B$112)*([1]S1!$A$336:$A$568=K$5)*([1]S1!$C$336:$C$568='[1]6.4'!$C160),[1]S1!$G$336:$R$568)</f>
        <v>0</v>
      </c>
      <c r="L160" s="205">
        <f>SUMPRODUCT(([1]S1!$G$4:$R$4=$B$112)*([1]S1!$A$336:$A$568=L$5)*([1]S1!$C$336:$C$568='[1]6.4'!$C160),[1]S1!$G$336:$R$568)</f>
        <v>0</v>
      </c>
      <c r="M160" s="205">
        <f>SUMPRODUCT(([1]S1!$G$4:$R$4=$B$112)*([1]S1!$A$336:$A$568=M$5)*([1]S1!$C$336:$C$568='[1]6.4'!$C160),[1]S1!$G$336:$R$568)</f>
        <v>0</v>
      </c>
      <c r="N160" s="205">
        <f>SUMPRODUCT(([1]S1!$G$4:$R$4=$B$112)*([1]S1!$A$336:$A$568=N$5)*([1]S1!$C$336:$C$568='[1]6.4'!$C160),[1]S1!$G$336:$R$568)</f>
        <v>0</v>
      </c>
      <c r="O160" s="205">
        <f>SUMPRODUCT(([1]S1!$G$4:$R$4=$B$112)*([1]S1!$A$336:$A$568=O$5)*([1]S1!$C$336:$C$568='[1]6.4'!$C160),[1]S1!$G$336:$R$568)</f>
        <v>0</v>
      </c>
      <c r="P160" s="205">
        <f>SUMPRODUCT(([1]S1!$G$4:$R$4=$B$112)*([1]S1!$A$336:$A$568=P$5)*([1]S1!$C$336:$C$568='[1]6.4'!$C160),[1]S1!$G$336:$R$568)</f>
        <v>0</v>
      </c>
      <c r="Q160" s="205">
        <f>SUMPRODUCT(([1]S1!$G$4:$R$4=$B$112)*([1]S1!$A$336:$A$568=Q$5)*([1]S1!$C$336:$C$568='[1]6.4'!$C160),[1]S1!$G$336:$R$568)</f>
        <v>0</v>
      </c>
      <c r="R160" s="205">
        <f>SUMPRODUCT(([1]S1!$G$4:$R$4=$B$112)*([1]S1!$A$336:$A$568=R$5)*([1]S1!$C$336:$C$568='[1]6.4'!$C160),[1]S1!$G$336:$R$568)</f>
        <v>0</v>
      </c>
      <c r="S160" s="205">
        <f>SUMPRODUCT(([1]S1!$G$4:$R$4=$B$112)*([1]S1!$A$336:$A$568=S$5)*([1]S1!$C$336:$C$568='[1]6.4'!$C160),[1]S1!$G$336:$R$568)</f>
        <v>0</v>
      </c>
      <c r="T160" s="205">
        <f>SUMPRODUCT(([1]S1!$G$4:$R$4=$B$112)*([1]S1!$A$336:$A$568=T$5)*([1]S1!$C$336:$C$568='[1]6.4'!$C160),[1]S1!$G$336:$R$568)</f>
        <v>0</v>
      </c>
      <c r="U160" s="205">
        <f>SUMPRODUCT(([1]S1!$G$4:$R$4=$B$112)*([1]S1!$A$336:$A$568=U$5)*([1]S1!$C$336:$C$568='[1]6.4'!$C160),[1]S1!$G$336:$R$568)</f>
        <v>0</v>
      </c>
      <c r="V160" s="206">
        <f t="shared" si="2"/>
        <v>0</v>
      </c>
      <c r="W160" s="214"/>
      <c r="AC160" s="205">
        <f>+'[1]4'!D137*1000</f>
        <v>0</v>
      </c>
      <c r="AD160" s="205">
        <f t="shared" si="0"/>
        <v>0</v>
      </c>
    </row>
    <row r="161" spans="2:30" ht="11.25" customHeight="1" x14ac:dyDescent="0.2">
      <c r="B161" s="215"/>
      <c r="C161" s="201" t="str">
        <f>'[1]4'!C138</f>
        <v>Kitos kintamosios sąnaudos</v>
      </c>
      <c r="D161" s="202" t="s">
        <v>148</v>
      </c>
      <c r="E161" s="203"/>
      <c r="F161" s="121">
        <f>+SUMIFS([1]DK!$I$105:$I$240,[1]DK!$A$105:$A$240,'[1]6.4'!$E161)</f>
        <v>0</v>
      </c>
      <c r="G161" s="204" t="s">
        <v>36</v>
      </c>
      <c r="H161" s="204" t="s">
        <v>36</v>
      </c>
      <c r="I161" s="205">
        <f>SUMPRODUCT(([1]S1!$G$4:$R$4=$B$112)*([1]S1!$A$336:$A$568=I$5)*([1]S1!$C$336:$C$568='[1]6.4'!$C161),[1]S1!$G$336:$R$568)</f>
        <v>0</v>
      </c>
      <c r="J161" s="205">
        <f>SUMPRODUCT(([1]S1!$G$4:$R$4=$B$112)*([1]S1!$A$336:$A$568=J$5)*([1]S1!$C$336:$C$568='[1]6.4'!$C161),[1]S1!$G$336:$R$568)</f>
        <v>0</v>
      </c>
      <c r="K161" s="205">
        <f>SUMPRODUCT(([1]S1!$G$4:$R$4=$B$112)*([1]S1!$A$336:$A$568=K$5)*([1]S1!$C$336:$C$568='[1]6.4'!$C161),[1]S1!$G$336:$R$568)</f>
        <v>0</v>
      </c>
      <c r="L161" s="205">
        <f>SUMPRODUCT(([1]S1!$G$4:$R$4=$B$112)*([1]S1!$A$336:$A$568=L$5)*([1]S1!$C$336:$C$568='[1]6.4'!$C161),[1]S1!$G$336:$R$568)</f>
        <v>0</v>
      </c>
      <c r="M161" s="205">
        <f>SUMPRODUCT(([1]S1!$G$4:$R$4=$B$112)*([1]S1!$A$336:$A$568=M$5)*([1]S1!$C$336:$C$568='[1]6.4'!$C161),[1]S1!$G$336:$R$568)</f>
        <v>0</v>
      </c>
      <c r="N161" s="205">
        <f>SUMPRODUCT(([1]S1!$G$4:$R$4=$B$112)*([1]S1!$A$336:$A$568=N$5)*([1]S1!$C$336:$C$568='[1]6.4'!$C161),[1]S1!$G$336:$R$568)</f>
        <v>0</v>
      </c>
      <c r="O161" s="205">
        <f>SUMPRODUCT(([1]S1!$G$4:$R$4=$B$112)*([1]S1!$A$336:$A$568=O$5)*([1]S1!$C$336:$C$568='[1]6.4'!$C161),[1]S1!$G$336:$R$568)</f>
        <v>0</v>
      </c>
      <c r="P161" s="205">
        <f>SUMPRODUCT(([1]S1!$G$4:$R$4=$B$112)*([1]S1!$A$336:$A$568=P$5)*([1]S1!$C$336:$C$568='[1]6.4'!$C161),[1]S1!$G$336:$R$568)</f>
        <v>0</v>
      </c>
      <c r="Q161" s="205">
        <f>SUMPRODUCT(([1]S1!$G$4:$R$4=$B$112)*([1]S1!$A$336:$A$568=Q$5)*([1]S1!$C$336:$C$568='[1]6.4'!$C161),[1]S1!$G$336:$R$568)</f>
        <v>0</v>
      </c>
      <c r="R161" s="205">
        <f>SUMPRODUCT(([1]S1!$G$4:$R$4=$B$112)*([1]S1!$A$336:$A$568=R$5)*([1]S1!$C$336:$C$568='[1]6.4'!$C161),[1]S1!$G$336:$R$568)</f>
        <v>0</v>
      </c>
      <c r="S161" s="205">
        <f>SUMPRODUCT(([1]S1!$G$4:$R$4=$B$112)*([1]S1!$A$336:$A$568=S$5)*([1]S1!$C$336:$C$568='[1]6.4'!$C161),[1]S1!$G$336:$R$568)</f>
        <v>0</v>
      </c>
      <c r="T161" s="205">
        <f>SUMPRODUCT(([1]S1!$G$4:$R$4=$B$112)*([1]S1!$A$336:$A$568=T$5)*([1]S1!$C$336:$C$568='[1]6.4'!$C161),[1]S1!$G$336:$R$568)</f>
        <v>0</v>
      </c>
      <c r="U161" s="205">
        <f>SUMPRODUCT(([1]S1!$G$4:$R$4=$B$112)*([1]S1!$A$336:$A$568=U$5)*([1]S1!$C$336:$C$568='[1]6.4'!$C161),[1]S1!$G$336:$R$568)</f>
        <v>0</v>
      </c>
      <c r="V161" s="206">
        <f t="shared" si="2"/>
        <v>0</v>
      </c>
      <c r="W161" s="214"/>
      <c r="AC161" s="205">
        <f>+'[1]4'!D138*1000</f>
        <v>0</v>
      </c>
      <c r="AD161" s="205">
        <f t="shared" si="0"/>
        <v>0</v>
      </c>
    </row>
    <row r="162" spans="2:30" x14ac:dyDescent="0.2">
      <c r="B162" s="176" t="str">
        <f>[1]Pav.tvarkyklė!$B$15</f>
        <v>Bendrosios sąnaudos</v>
      </c>
      <c r="C162" s="77" t="s">
        <v>222</v>
      </c>
      <c r="D162" s="77" t="s">
        <v>148</v>
      </c>
      <c r="E162" s="112">
        <v>600390</v>
      </c>
      <c r="F162" s="121">
        <f>+SUMIFS([1]DK!$I$105:$I$240,[1]DK!$A$105:$A$240,'[1]6.4'!$E162)</f>
        <v>8.16</v>
      </c>
      <c r="G162" s="179">
        <f>-SUMPRODUCT(([1]S1!$G$4:$R$4=$B162)*([1]S1!$E$5:$E$568=[1]Pav.tvarkyklė!$C$18),[1]S1!$G$5:$R$568)</f>
        <v>-2712.59</v>
      </c>
      <c r="H162" s="179">
        <f>+[1]S2!AP7</f>
        <v>4573.2007042519981</v>
      </c>
      <c r="I162" s="179">
        <f>SUMPRODUCT(([1]S1!$G$4:$R$4=$B$162)*([1]S1!$A$336:$A$568=I$5)*([1]S1!$D$336:$D$568='[1]3'!$C$40),[1]S1!$G$336:$R$568)</f>
        <v>0</v>
      </c>
      <c r="J162" s="179">
        <f>SUMPRODUCT(([1]S1!$G$4:$R$4=$B$162)*([1]S1!$A$336:$A$568=J$5)*([1]S1!$D$336:$D$568='[1]3'!$C$40),[1]S1!$G$336:$R$568)</f>
        <v>-1765.9</v>
      </c>
      <c r="K162" s="179">
        <f>SUMPRODUCT(([1]S1!$G$4:$R$4=$B$162)*([1]S1!$A$336:$A$568=K$5)*([1]S1!$D$336:$D$568='[1]3'!$C$40),[1]S1!$G$336:$R$568)</f>
        <v>0</v>
      </c>
      <c r="L162" s="179">
        <f>SUMPRODUCT(([1]S1!$G$4:$R$4=$B$162)*([1]S1!$A$336:$A$568=L$5)*([1]S1!$D$336:$D$568='[1]3'!$C$40),[1]S1!$G$336:$R$568)</f>
        <v>0</v>
      </c>
      <c r="M162" s="179">
        <f>SUMPRODUCT(([1]S1!$G$4:$R$4=$B$162)*([1]S1!$A$336:$A$568=M$5)*([1]S1!$D$336:$D$568='[1]3'!$C$40),[1]S1!$G$336:$R$568)</f>
        <v>0</v>
      </c>
      <c r="N162" s="179">
        <f>SUMPRODUCT(([1]S1!$G$4:$R$4=$B$162)*([1]S1!$A$336:$A$568=N$5)*([1]S1!$D$336:$D$568='[1]3'!$C$40),[1]S1!$G$336:$R$568)</f>
        <v>0</v>
      </c>
      <c r="O162" s="179">
        <f>SUMPRODUCT(([1]S1!$G$4:$R$4=$B$162)*([1]S1!$A$336:$A$568=O$5)*([1]S1!$D$336:$D$568='[1]3'!$C$40),[1]S1!$G$336:$R$568)</f>
        <v>0</v>
      </c>
      <c r="P162" s="179">
        <f>SUMPRODUCT(([1]S1!$G$4:$R$4=$B$162)*([1]S1!$A$336:$A$568=P$5)*([1]S1!$D$336:$D$568='[1]3'!$C$40),[1]S1!$G$336:$R$568)</f>
        <v>0</v>
      </c>
      <c r="Q162" s="179">
        <f>SUMPRODUCT(([1]S1!$G$4:$R$4=$B$162)*([1]S1!$A$336:$A$568=Q$5)*([1]S1!$D$336:$D$568='[1]3'!$C$40),[1]S1!$G$336:$R$568)</f>
        <v>0</v>
      </c>
      <c r="R162" s="179">
        <f>SUMPRODUCT(([1]S1!$G$4:$R$4=$B$162)*([1]S1!$A$336:$A$568=R$5)*([1]S1!$D$336:$D$568='[1]3'!$C$40),[1]S1!$G$336:$R$568)</f>
        <v>0</v>
      </c>
      <c r="S162" s="179">
        <f>SUMPRODUCT(([1]S1!$G$4:$R$4=$B$162)*([1]S1!$A$336:$A$568=S$5)*([1]S1!$D$336:$D$568='[1]3'!$C$40),[1]S1!$G$336:$R$568)</f>
        <v>0</v>
      </c>
      <c r="T162" s="179">
        <f>SUMPRODUCT(([1]S1!$G$4:$R$4=$B$162)*([1]S1!$A$336:$A$568=T$5)*([1]S1!$D$336:$D$568='[1]3'!$C$40),[1]S1!$G$336:$R$568)</f>
        <v>0</v>
      </c>
      <c r="U162" s="179">
        <f>SUMPRODUCT(([1]S1!$G$4:$R$4=$B$162)*([1]S1!$A$336:$A$568=U$5)*([1]S1!$D$336:$D$568='[1]3'!$C$40),[1]S1!$G$336:$R$568)</f>
        <v>0</v>
      </c>
      <c r="V162" s="15">
        <f>SUM(F162:U199)</f>
        <v>185462.33070425197</v>
      </c>
      <c r="W162" s="181" t="s">
        <v>207</v>
      </c>
      <c r="AC162" s="179">
        <f>+'[1]4'!D184*1000</f>
        <v>184462.28070425201</v>
      </c>
      <c r="AD162" s="179">
        <f t="shared" si="0"/>
        <v>1000.0499999999593</v>
      </c>
    </row>
    <row r="163" spans="2:30" x14ac:dyDescent="0.2">
      <c r="B163" s="182"/>
      <c r="C163" s="83"/>
      <c r="D163" s="83"/>
      <c r="E163" s="112">
        <v>62048</v>
      </c>
      <c r="F163" s="121">
        <f>+SUMIFS([1]DK!$I$105:$I$240,[1]DK!$A$105:$A$240,'[1]6.4'!$E163)</f>
        <v>23.02</v>
      </c>
      <c r="G163" s="184"/>
      <c r="H163" s="184"/>
      <c r="I163" s="184"/>
      <c r="J163" s="184"/>
      <c r="K163" s="184"/>
      <c r="L163" s="184"/>
      <c r="M163" s="184"/>
      <c r="N163" s="184"/>
      <c r="O163" s="184"/>
      <c r="P163" s="184"/>
      <c r="Q163" s="184"/>
      <c r="R163" s="184"/>
      <c r="S163" s="184"/>
      <c r="T163" s="184"/>
      <c r="U163" s="184"/>
      <c r="V163" s="21"/>
      <c r="W163" s="118"/>
      <c r="AC163" s="184"/>
      <c r="AD163" s="184"/>
    </row>
    <row r="164" spans="2:30" x14ac:dyDescent="0.2">
      <c r="B164" s="182"/>
      <c r="C164" s="83"/>
      <c r="D164" s="83"/>
      <c r="E164" s="112">
        <v>6206</v>
      </c>
      <c r="F164" s="121">
        <f>+SUMIFS([1]DK!$I$105:$I$240,[1]DK!$A$105:$A$240,'[1]6.4'!$E164)</f>
        <v>24.4</v>
      </c>
      <c r="G164" s="184"/>
      <c r="H164" s="184"/>
      <c r="I164" s="184"/>
      <c r="J164" s="184"/>
      <c r="K164" s="184"/>
      <c r="L164" s="184"/>
      <c r="M164" s="184"/>
      <c r="N164" s="184"/>
      <c r="O164" s="184"/>
      <c r="P164" s="184"/>
      <c r="Q164" s="184"/>
      <c r="R164" s="184"/>
      <c r="S164" s="184"/>
      <c r="T164" s="184"/>
      <c r="U164" s="184"/>
      <c r="V164" s="21"/>
      <c r="W164" s="118"/>
      <c r="AC164" s="184"/>
      <c r="AD164" s="184"/>
    </row>
    <row r="165" spans="2:30" x14ac:dyDescent="0.2">
      <c r="B165" s="182"/>
      <c r="C165" s="83"/>
      <c r="D165" s="83"/>
      <c r="E165" s="112">
        <v>6207</v>
      </c>
      <c r="F165" s="121">
        <f>+SUMIFS([1]DK!$I$105:$I$240,[1]DK!$A$105:$A$240,'[1]6.4'!$E165)</f>
        <v>0</v>
      </c>
      <c r="G165" s="184"/>
      <c r="H165" s="184"/>
      <c r="I165" s="184"/>
      <c r="J165" s="184"/>
      <c r="K165" s="184"/>
      <c r="L165" s="184"/>
      <c r="M165" s="184"/>
      <c r="N165" s="184"/>
      <c r="O165" s="184"/>
      <c r="P165" s="184"/>
      <c r="Q165" s="184"/>
      <c r="R165" s="184"/>
      <c r="S165" s="184"/>
      <c r="T165" s="184"/>
      <c r="U165" s="184"/>
      <c r="V165" s="21"/>
      <c r="W165" s="118"/>
      <c r="AC165" s="184"/>
      <c r="AD165" s="184"/>
    </row>
    <row r="166" spans="2:30" x14ac:dyDescent="0.2">
      <c r="B166" s="182"/>
      <c r="C166" s="83"/>
      <c r="D166" s="83"/>
      <c r="E166" s="112">
        <v>62081</v>
      </c>
      <c r="F166" s="121">
        <f>+SUMIFS([1]DK!$I$105:$I$240,[1]DK!$A$105:$A$240,'[1]6.4'!$E166)</f>
        <v>0</v>
      </c>
      <c r="G166" s="184"/>
      <c r="H166" s="184"/>
      <c r="I166" s="184"/>
      <c r="J166" s="184"/>
      <c r="K166" s="184"/>
      <c r="L166" s="184"/>
      <c r="M166" s="184"/>
      <c r="N166" s="184"/>
      <c r="O166" s="184"/>
      <c r="P166" s="184"/>
      <c r="Q166" s="184"/>
      <c r="R166" s="184"/>
      <c r="S166" s="184"/>
      <c r="T166" s="184"/>
      <c r="U166" s="184"/>
      <c r="V166" s="21"/>
      <c r="W166" s="118"/>
      <c r="AC166" s="184"/>
      <c r="AD166" s="184"/>
    </row>
    <row r="167" spans="2:30" x14ac:dyDescent="0.2">
      <c r="B167" s="182"/>
      <c r="C167" s="83"/>
      <c r="D167" s="83"/>
      <c r="E167" s="112">
        <v>62082</v>
      </c>
      <c r="F167" s="121">
        <f>+SUMIFS([1]DK!$I$105:$I$240,[1]DK!$A$105:$A$240,'[1]6.4'!$E167)</f>
        <v>0</v>
      </c>
      <c r="G167" s="184"/>
      <c r="H167" s="184"/>
      <c r="I167" s="184"/>
      <c r="J167" s="184"/>
      <c r="K167" s="184"/>
      <c r="L167" s="184"/>
      <c r="M167" s="184"/>
      <c r="N167" s="184"/>
      <c r="O167" s="184"/>
      <c r="P167" s="184"/>
      <c r="Q167" s="184"/>
      <c r="R167" s="184"/>
      <c r="S167" s="184"/>
      <c r="T167" s="184"/>
      <c r="U167" s="184"/>
      <c r="V167" s="21"/>
      <c r="W167" s="118"/>
      <c r="AC167" s="184"/>
      <c r="AD167" s="184"/>
    </row>
    <row r="168" spans="2:30" x14ac:dyDescent="0.2">
      <c r="B168" s="182"/>
      <c r="C168" s="83"/>
      <c r="D168" s="83"/>
      <c r="E168" s="112">
        <v>62083</v>
      </c>
      <c r="F168" s="121">
        <f>+SUMIFS([1]DK!$I$105:$I$240,[1]DK!$A$105:$A$240,'[1]6.4'!$E168)</f>
        <v>0</v>
      </c>
      <c r="G168" s="184"/>
      <c r="H168" s="184"/>
      <c r="I168" s="184"/>
      <c r="J168" s="184"/>
      <c r="K168" s="184"/>
      <c r="L168" s="184"/>
      <c r="M168" s="184"/>
      <c r="N168" s="184"/>
      <c r="O168" s="184"/>
      <c r="P168" s="184"/>
      <c r="Q168" s="184"/>
      <c r="R168" s="184"/>
      <c r="S168" s="184"/>
      <c r="T168" s="184"/>
      <c r="U168" s="184"/>
      <c r="V168" s="21"/>
      <c r="W168" s="118"/>
      <c r="AC168" s="184"/>
      <c r="AD168" s="184"/>
    </row>
    <row r="169" spans="2:30" x14ac:dyDescent="0.2">
      <c r="B169" s="182"/>
      <c r="C169" s="83"/>
      <c r="D169" s="83"/>
      <c r="E169" s="112">
        <v>62088</v>
      </c>
      <c r="F169" s="121">
        <f>+SUMIFS([1]DK!$I$105:$I$240,[1]DK!$A$105:$A$240,'[1]6.4'!$E169)</f>
        <v>0</v>
      </c>
      <c r="G169" s="184"/>
      <c r="H169" s="184"/>
      <c r="I169" s="184"/>
      <c r="J169" s="184"/>
      <c r="K169" s="184"/>
      <c r="L169" s="184"/>
      <c r="M169" s="184"/>
      <c r="N169" s="184"/>
      <c r="O169" s="184"/>
      <c r="P169" s="184"/>
      <c r="Q169" s="184"/>
      <c r="R169" s="184"/>
      <c r="S169" s="184"/>
      <c r="T169" s="184"/>
      <c r="U169" s="184"/>
      <c r="V169" s="21"/>
      <c r="W169" s="118"/>
      <c r="AC169" s="184"/>
      <c r="AD169" s="184"/>
    </row>
    <row r="170" spans="2:30" x14ac:dyDescent="0.2">
      <c r="B170" s="182"/>
      <c r="C170" s="83"/>
      <c r="D170" s="83"/>
      <c r="E170" s="112">
        <v>63011</v>
      </c>
      <c r="F170" s="121">
        <f>+SUMIFS([1]DK!$I$105:$I$240,[1]DK!$A$105:$A$240,'[1]6.4'!$E170)</f>
        <v>482.8</v>
      </c>
      <c r="G170" s="184"/>
      <c r="H170" s="184"/>
      <c r="I170" s="184"/>
      <c r="J170" s="184"/>
      <c r="K170" s="184"/>
      <c r="L170" s="184"/>
      <c r="M170" s="184"/>
      <c r="N170" s="184"/>
      <c r="O170" s="184"/>
      <c r="P170" s="184"/>
      <c r="Q170" s="184"/>
      <c r="R170" s="184"/>
      <c r="S170" s="184"/>
      <c r="T170" s="184"/>
      <c r="U170" s="184"/>
      <c r="V170" s="21"/>
      <c r="W170" s="118"/>
      <c r="AC170" s="184"/>
      <c r="AD170" s="184"/>
    </row>
    <row r="171" spans="2:30" x14ac:dyDescent="0.2">
      <c r="B171" s="182"/>
      <c r="C171" s="83"/>
      <c r="D171" s="83"/>
      <c r="E171" s="112">
        <v>63012</v>
      </c>
      <c r="F171" s="121">
        <f>+SUMIFS([1]DK!$I$105:$I$240,[1]DK!$A$105:$A$240,'[1]6.4'!$E171)</f>
        <v>0</v>
      </c>
      <c r="G171" s="184"/>
      <c r="H171" s="184"/>
      <c r="I171" s="184"/>
      <c r="J171" s="184"/>
      <c r="K171" s="184"/>
      <c r="L171" s="184"/>
      <c r="M171" s="184"/>
      <c r="N171" s="184"/>
      <c r="O171" s="184"/>
      <c r="P171" s="184"/>
      <c r="Q171" s="184"/>
      <c r="R171" s="184"/>
      <c r="S171" s="184"/>
      <c r="T171" s="184"/>
      <c r="U171" s="184"/>
      <c r="V171" s="21"/>
      <c r="W171" s="118"/>
      <c r="AC171" s="184"/>
      <c r="AD171" s="184"/>
    </row>
    <row r="172" spans="2:30" x14ac:dyDescent="0.2">
      <c r="B172" s="182"/>
      <c r="C172" s="83"/>
      <c r="D172" s="83"/>
      <c r="E172" s="112">
        <v>63021</v>
      </c>
      <c r="F172" s="121">
        <f>+SUMIFS([1]DK!$I$105:$I$240,[1]DK!$A$105:$A$240,'[1]6.4'!$E172)</f>
        <v>927.3</v>
      </c>
      <c r="G172" s="184"/>
      <c r="H172" s="184"/>
      <c r="I172" s="184"/>
      <c r="J172" s="184"/>
      <c r="K172" s="184"/>
      <c r="L172" s="184"/>
      <c r="M172" s="184"/>
      <c r="N172" s="184"/>
      <c r="O172" s="184"/>
      <c r="P172" s="184"/>
      <c r="Q172" s="184"/>
      <c r="R172" s="184"/>
      <c r="S172" s="184"/>
      <c r="T172" s="184"/>
      <c r="U172" s="184"/>
      <c r="V172" s="21"/>
      <c r="W172" s="118"/>
      <c r="AC172" s="184"/>
      <c r="AD172" s="184"/>
    </row>
    <row r="173" spans="2:30" x14ac:dyDescent="0.2">
      <c r="B173" s="182"/>
      <c r="C173" s="83"/>
      <c r="D173" s="83"/>
      <c r="E173" s="112">
        <v>63022</v>
      </c>
      <c r="F173" s="121">
        <f>+SUMIFS([1]DK!$I$105:$I$240,[1]DK!$A$105:$A$240,'[1]6.4'!$E173)</f>
        <v>1362.96</v>
      </c>
      <c r="G173" s="184"/>
      <c r="H173" s="184"/>
      <c r="I173" s="184"/>
      <c r="J173" s="184"/>
      <c r="K173" s="184"/>
      <c r="L173" s="184"/>
      <c r="M173" s="184"/>
      <c r="N173" s="184"/>
      <c r="O173" s="184"/>
      <c r="P173" s="184"/>
      <c r="Q173" s="184"/>
      <c r="R173" s="184"/>
      <c r="S173" s="184"/>
      <c r="T173" s="184"/>
      <c r="U173" s="184"/>
      <c r="V173" s="21"/>
      <c r="W173" s="118"/>
      <c r="AC173" s="184"/>
      <c r="AD173" s="184"/>
    </row>
    <row r="174" spans="2:30" x14ac:dyDescent="0.2">
      <c r="B174" s="182"/>
      <c r="C174" s="83"/>
      <c r="D174" s="83"/>
      <c r="E174" s="112">
        <v>63023</v>
      </c>
      <c r="F174" s="121">
        <f>+SUMIFS([1]DK!$I$105:$I$240,[1]DK!$A$105:$A$240,'[1]6.4'!$E174)</f>
        <v>2240.02</v>
      </c>
      <c r="G174" s="184"/>
      <c r="H174" s="184"/>
      <c r="I174" s="184"/>
      <c r="J174" s="184"/>
      <c r="K174" s="184"/>
      <c r="L174" s="184"/>
      <c r="M174" s="184"/>
      <c r="N174" s="184"/>
      <c r="O174" s="184"/>
      <c r="P174" s="184"/>
      <c r="Q174" s="184"/>
      <c r="R174" s="184"/>
      <c r="S174" s="184"/>
      <c r="T174" s="184"/>
      <c r="U174" s="184"/>
      <c r="V174" s="21"/>
      <c r="W174" s="118"/>
      <c r="AC174" s="184"/>
      <c r="AD174" s="184"/>
    </row>
    <row r="175" spans="2:30" x14ac:dyDescent="0.2">
      <c r="B175" s="182"/>
      <c r="C175" s="83"/>
      <c r="D175" s="83"/>
      <c r="E175" s="112">
        <v>63024</v>
      </c>
      <c r="F175" s="121">
        <f>+SUMIFS([1]DK!$I$105:$I$240,[1]DK!$A$105:$A$240,'[1]6.4'!$E175)</f>
        <v>1343.65</v>
      </c>
      <c r="G175" s="184"/>
      <c r="H175" s="184"/>
      <c r="I175" s="184"/>
      <c r="J175" s="184"/>
      <c r="K175" s="184"/>
      <c r="L175" s="184"/>
      <c r="M175" s="184"/>
      <c r="N175" s="184"/>
      <c r="O175" s="184"/>
      <c r="P175" s="184"/>
      <c r="Q175" s="184"/>
      <c r="R175" s="184"/>
      <c r="S175" s="184"/>
      <c r="T175" s="184"/>
      <c r="U175" s="184"/>
      <c r="V175" s="21"/>
      <c r="W175" s="118"/>
      <c r="AC175" s="184"/>
      <c r="AD175" s="184"/>
    </row>
    <row r="176" spans="2:30" x14ac:dyDescent="0.2">
      <c r="B176" s="182"/>
      <c r="C176" s="83"/>
      <c r="D176" s="83"/>
      <c r="E176" s="112">
        <v>63025</v>
      </c>
      <c r="F176" s="121">
        <f>+SUMIFS([1]DK!$I$105:$I$240,[1]DK!$A$105:$A$240,'[1]6.4'!$E176)</f>
        <v>3065.29</v>
      </c>
      <c r="G176" s="184"/>
      <c r="H176" s="184"/>
      <c r="I176" s="184"/>
      <c r="J176" s="184"/>
      <c r="K176" s="184"/>
      <c r="L176" s="184"/>
      <c r="M176" s="184"/>
      <c r="N176" s="184"/>
      <c r="O176" s="184"/>
      <c r="P176" s="184"/>
      <c r="Q176" s="184"/>
      <c r="R176" s="184"/>
      <c r="S176" s="184"/>
      <c r="T176" s="184"/>
      <c r="U176" s="184"/>
      <c r="V176" s="21"/>
      <c r="W176" s="118"/>
      <c r="AC176" s="184"/>
      <c r="AD176" s="184"/>
    </row>
    <row r="177" spans="2:30" x14ac:dyDescent="0.2">
      <c r="B177" s="182"/>
      <c r="C177" s="83"/>
      <c r="D177" s="83"/>
      <c r="E177" s="112">
        <v>63026</v>
      </c>
      <c r="F177" s="121">
        <f>+SUMIFS([1]DK!$I$105:$I$240,[1]DK!$A$105:$A$240,'[1]6.4'!$E177)</f>
        <v>1574.4</v>
      </c>
      <c r="G177" s="184"/>
      <c r="H177" s="184"/>
      <c r="I177" s="184"/>
      <c r="J177" s="184"/>
      <c r="K177" s="184"/>
      <c r="L177" s="184"/>
      <c r="M177" s="184"/>
      <c r="N177" s="184"/>
      <c r="O177" s="184"/>
      <c r="P177" s="184"/>
      <c r="Q177" s="184"/>
      <c r="R177" s="184"/>
      <c r="S177" s="184"/>
      <c r="T177" s="184"/>
      <c r="U177" s="184"/>
      <c r="V177" s="21"/>
      <c r="W177" s="118"/>
      <c r="AC177" s="184"/>
      <c r="AD177" s="184"/>
    </row>
    <row r="178" spans="2:30" x14ac:dyDescent="0.2">
      <c r="B178" s="182"/>
      <c r="C178" s="83"/>
      <c r="D178" s="83"/>
      <c r="E178" s="112">
        <v>63027</v>
      </c>
      <c r="F178" s="121">
        <f>+SUMIFS([1]DK!$I$105:$I$240,[1]DK!$A$105:$A$240,'[1]6.4'!$E178)</f>
        <v>960</v>
      </c>
      <c r="G178" s="184"/>
      <c r="H178" s="184"/>
      <c r="I178" s="184"/>
      <c r="J178" s="184"/>
      <c r="K178" s="184"/>
      <c r="L178" s="184"/>
      <c r="M178" s="184"/>
      <c r="N178" s="184"/>
      <c r="O178" s="184"/>
      <c r="P178" s="184"/>
      <c r="Q178" s="184"/>
      <c r="R178" s="184"/>
      <c r="S178" s="184"/>
      <c r="T178" s="184"/>
      <c r="U178" s="184"/>
      <c r="V178" s="21"/>
      <c r="W178" s="118"/>
      <c r="AC178" s="184"/>
      <c r="AD178" s="184"/>
    </row>
    <row r="179" spans="2:30" x14ac:dyDescent="0.2">
      <c r="B179" s="182"/>
      <c r="C179" s="83"/>
      <c r="D179" s="83"/>
      <c r="E179" s="112">
        <v>63028</v>
      </c>
      <c r="F179" s="121">
        <f>+SUMIFS([1]DK!$I$105:$I$240,[1]DK!$A$105:$A$240,'[1]6.4'!$E179)</f>
        <v>807.72</v>
      </c>
      <c r="G179" s="184"/>
      <c r="H179" s="184"/>
      <c r="I179" s="184"/>
      <c r="J179" s="184"/>
      <c r="K179" s="184"/>
      <c r="L179" s="184"/>
      <c r="M179" s="184"/>
      <c r="N179" s="184"/>
      <c r="O179" s="184"/>
      <c r="P179" s="184"/>
      <c r="Q179" s="184"/>
      <c r="R179" s="184"/>
      <c r="S179" s="184"/>
      <c r="T179" s="184"/>
      <c r="U179" s="184"/>
      <c r="V179" s="21"/>
      <c r="W179" s="118"/>
      <c r="AC179" s="184"/>
      <c r="AD179" s="184"/>
    </row>
    <row r="180" spans="2:30" x14ac:dyDescent="0.2">
      <c r="B180" s="182"/>
      <c r="C180" s="83"/>
      <c r="D180" s="83"/>
      <c r="E180" s="112">
        <v>6303</v>
      </c>
      <c r="F180" s="121">
        <f>+SUMIFS([1]DK!$I$105:$I$240,[1]DK!$A$105:$A$240,'[1]6.4'!$E180)</f>
        <v>893.52</v>
      </c>
      <c r="G180" s="184"/>
      <c r="H180" s="184"/>
      <c r="I180" s="184"/>
      <c r="J180" s="184"/>
      <c r="K180" s="184"/>
      <c r="L180" s="184"/>
      <c r="M180" s="184"/>
      <c r="N180" s="184"/>
      <c r="O180" s="184"/>
      <c r="P180" s="184"/>
      <c r="Q180" s="184"/>
      <c r="R180" s="184"/>
      <c r="S180" s="184"/>
      <c r="T180" s="184"/>
      <c r="U180" s="184"/>
      <c r="V180" s="21"/>
      <c r="W180" s="118"/>
      <c r="AC180" s="184"/>
      <c r="AD180" s="184"/>
    </row>
    <row r="181" spans="2:30" x14ac:dyDescent="0.2">
      <c r="B181" s="182"/>
      <c r="C181" s="83"/>
      <c r="D181" s="83"/>
      <c r="E181" s="112">
        <v>630401</v>
      </c>
      <c r="F181" s="121">
        <f>+SUMIFS([1]DK!$I$105:$I$240,[1]DK!$A$105:$A$240,'[1]6.4'!$E181)</f>
        <v>131997.79999999999</v>
      </c>
      <c r="G181" s="184"/>
      <c r="H181" s="184"/>
      <c r="I181" s="184"/>
      <c r="J181" s="184"/>
      <c r="K181" s="184"/>
      <c r="L181" s="184"/>
      <c r="M181" s="184"/>
      <c r="N181" s="184"/>
      <c r="O181" s="184"/>
      <c r="P181" s="184"/>
      <c r="Q181" s="184"/>
      <c r="R181" s="184"/>
      <c r="S181" s="184"/>
      <c r="T181" s="184"/>
      <c r="U181" s="184"/>
      <c r="V181" s="21"/>
      <c r="W181" s="118"/>
      <c r="AC181" s="184"/>
      <c r="AD181" s="184"/>
    </row>
    <row r="182" spans="2:30" x14ac:dyDescent="0.2">
      <c r="B182" s="182"/>
      <c r="C182" s="83"/>
      <c r="D182" s="83"/>
      <c r="E182" s="112">
        <v>630403</v>
      </c>
      <c r="F182" s="121">
        <f>+SUMIFS([1]DK!$I$105:$I$240,[1]DK!$A$105:$A$240,'[1]6.4'!$E182)</f>
        <v>0</v>
      </c>
      <c r="G182" s="184"/>
      <c r="H182" s="184"/>
      <c r="I182" s="184"/>
      <c r="J182" s="184"/>
      <c r="K182" s="184"/>
      <c r="L182" s="184"/>
      <c r="M182" s="184"/>
      <c r="N182" s="184"/>
      <c r="O182" s="184"/>
      <c r="P182" s="184"/>
      <c r="Q182" s="184"/>
      <c r="R182" s="184"/>
      <c r="S182" s="184"/>
      <c r="T182" s="184"/>
      <c r="U182" s="184"/>
      <c r="V182" s="21"/>
      <c r="W182" s="118"/>
      <c r="AC182" s="184"/>
      <c r="AD182" s="184"/>
    </row>
    <row r="183" spans="2:30" x14ac:dyDescent="0.2">
      <c r="B183" s="182"/>
      <c r="C183" s="83"/>
      <c r="D183" s="83"/>
      <c r="E183" s="112">
        <v>630411</v>
      </c>
      <c r="F183" s="121">
        <f>+SUMIFS([1]DK!$I$105:$I$240,[1]DK!$A$105:$A$240,'[1]6.4'!$E183)</f>
        <v>2695.63</v>
      </c>
      <c r="G183" s="184"/>
      <c r="H183" s="184"/>
      <c r="I183" s="184"/>
      <c r="J183" s="184"/>
      <c r="K183" s="184"/>
      <c r="L183" s="184"/>
      <c r="M183" s="184"/>
      <c r="N183" s="184"/>
      <c r="O183" s="184"/>
      <c r="P183" s="184"/>
      <c r="Q183" s="184"/>
      <c r="R183" s="184"/>
      <c r="S183" s="184"/>
      <c r="T183" s="184"/>
      <c r="U183" s="184"/>
      <c r="V183" s="21"/>
      <c r="W183" s="118"/>
      <c r="AC183" s="184"/>
      <c r="AD183" s="184"/>
    </row>
    <row r="184" spans="2:30" x14ac:dyDescent="0.2">
      <c r="B184" s="182"/>
      <c r="C184" s="83"/>
      <c r="D184" s="83"/>
      <c r="E184" s="112">
        <v>630413</v>
      </c>
      <c r="F184" s="121">
        <f>+SUMIFS([1]DK!$I$105:$I$240,[1]DK!$A$105:$A$240,'[1]6.4'!$E184)</f>
        <v>0</v>
      </c>
      <c r="G184" s="184"/>
      <c r="H184" s="184"/>
      <c r="I184" s="184"/>
      <c r="J184" s="184"/>
      <c r="K184" s="184"/>
      <c r="L184" s="184"/>
      <c r="M184" s="184"/>
      <c r="N184" s="184"/>
      <c r="O184" s="184"/>
      <c r="P184" s="184"/>
      <c r="Q184" s="184"/>
      <c r="R184" s="184"/>
      <c r="S184" s="184"/>
      <c r="T184" s="184"/>
      <c r="U184" s="184"/>
      <c r="V184" s="21"/>
      <c r="W184" s="118"/>
      <c r="AC184" s="184"/>
      <c r="AD184" s="184"/>
    </row>
    <row r="185" spans="2:30" x14ac:dyDescent="0.2">
      <c r="B185" s="182"/>
      <c r="C185" s="83"/>
      <c r="D185" s="83"/>
      <c r="E185" s="112">
        <v>630421</v>
      </c>
      <c r="F185" s="121">
        <f>+SUMIFS([1]DK!$I$105:$I$240,[1]DK!$A$105:$A$240,'[1]6.4'!$E185)</f>
        <v>0</v>
      </c>
      <c r="G185" s="184"/>
      <c r="H185" s="184"/>
      <c r="I185" s="184"/>
      <c r="J185" s="184"/>
      <c r="K185" s="184"/>
      <c r="L185" s="184"/>
      <c r="M185" s="184"/>
      <c r="N185" s="184"/>
      <c r="O185" s="184"/>
      <c r="P185" s="184"/>
      <c r="Q185" s="184"/>
      <c r="R185" s="184"/>
      <c r="S185" s="184"/>
      <c r="T185" s="184"/>
      <c r="U185" s="184"/>
      <c r="V185" s="21"/>
      <c r="W185" s="118"/>
      <c r="AC185" s="184"/>
      <c r="AD185" s="184"/>
    </row>
    <row r="186" spans="2:30" x14ac:dyDescent="0.2">
      <c r="B186" s="182"/>
      <c r="C186" s="83"/>
      <c r="D186" s="83"/>
      <c r="E186" s="112">
        <v>63061</v>
      </c>
      <c r="F186" s="121">
        <f>+SUMIFS([1]DK!$I$105:$I$240,[1]DK!$A$105:$A$240,'[1]6.4'!$E186)</f>
        <v>2259.73</v>
      </c>
      <c r="G186" s="184"/>
      <c r="H186" s="184"/>
      <c r="I186" s="184"/>
      <c r="J186" s="184"/>
      <c r="K186" s="184"/>
      <c r="L186" s="184"/>
      <c r="M186" s="184"/>
      <c r="N186" s="184"/>
      <c r="O186" s="184"/>
      <c r="P186" s="184"/>
      <c r="Q186" s="184"/>
      <c r="R186" s="184"/>
      <c r="S186" s="184"/>
      <c r="T186" s="184"/>
      <c r="U186" s="184"/>
      <c r="V186" s="21"/>
      <c r="W186" s="118"/>
      <c r="AC186" s="184"/>
      <c r="AD186" s="184"/>
    </row>
    <row r="187" spans="2:30" x14ac:dyDescent="0.2">
      <c r="B187" s="182"/>
      <c r="C187" s="83"/>
      <c r="D187" s="83"/>
      <c r="E187" s="112">
        <v>63071</v>
      </c>
      <c r="F187" s="121">
        <f>+SUMIFS([1]DK!$I$105:$I$240,[1]DK!$A$105:$A$240,'[1]6.4'!$E187)</f>
        <v>452.88</v>
      </c>
      <c r="G187" s="184"/>
      <c r="H187" s="184"/>
      <c r="I187" s="184"/>
      <c r="J187" s="184"/>
      <c r="K187" s="184"/>
      <c r="L187" s="184"/>
      <c r="M187" s="184"/>
      <c r="N187" s="184"/>
      <c r="O187" s="184"/>
      <c r="P187" s="184"/>
      <c r="Q187" s="184"/>
      <c r="R187" s="184"/>
      <c r="S187" s="184"/>
      <c r="T187" s="184"/>
      <c r="U187" s="184"/>
      <c r="V187" s="21"/>
      <c r="W187" s="118"/>
      <c r="AC187" s="184"/>
      <c r="AD187" s="184"/>
    </row>
    <row r="188" spans="2:30" x14ac:dyDescent="0.2">
      <c r="B188" s="182"/>
      <c r="C188" s="83"/>
      <c r="D188" s="83"/>
      <c r="E188" s="112">
        <v>63080</v>
      </c>
      <c r="F188" s="121">
        <f>+SUMIFS([1]DK!$I$105:$I$240,[1]DK!$A$105:$A$240,'[1]6.4'!$E188)</f>
        <v>336</v>
      </c>
      <c r="G188" s="184"/>
      <c r="H188" s="184"/>
      <c r="I188" s="184"/>
      <c r="J188" s="184"/>
      <c r="K188" s="184"/>
      <c r="L188" s="184"/>
      <c r="M188" s="184"/>
      <c r="N188" s="184"/>
      <c r="O188" s="184"/>
      <c r="P188" s="184"/>
      <c r="Q188" s="184"/>
      <c r="R188" s="184"/>
      <c r="S188" s="184"/>
      <c r="T188" s="184"/>
      <c r="U188" s="184"/>
      <c r="V188" s="21"/>
      <c r="W188" s="118"/>
      <c r="AC188" s="184"/>
      <c r="AD188" s="184"/>
    </row>
    <row r="189" spans="2:30" x14ac:dyDescent="0.2">
      <c r="B189" s="182"/>
      <c r="C189" s="83"/>
      <c r="D189" s="83"/>
      <c r="E189" s="112">
        <v>630811</v>
      </c>
      <c r="F189" s="121">
        <f>+SUMIFS([1]DK!$I$105:$I$240,[1]DK!$A$105:$A$240,'[1]6.4'!$E189)</f>
        <v>12.84</v>
      </c>
      <c r="G189" s="184"/>
      <c r="H189" s="184"/>
      <c r="I189" s="184"/>
      <c r="J189" s="184"/>
      <c r="K189" s="184"/>
      <c r="L189" s="184"/>
      <c r="M189" s="184"/>
      <c r="N189" s="184"/>
      <c r="O189" s="184"/>
      <c r="P189" s="184"/>
      <c r="Q189" s="184"/>
      <c r="R189" s="184"/>
      <c r="S189" s="184"/>
      <c r="T189" s="184"/>
      <c r="U189" s="184"/>
      <c r="V189" s="21"/>
      <c r="W189" s="118"/>
      <c r="AC189" s="184"/>
      <c r="AD189" s="184"/>
    </row>
    <row r="190" spans="2:30" x14ac:dyDescent="0.2">
      <c r="B190" s="182"/>
      <c r="C190" s="83"/>
      <c r="D190" s="83"/>
      <c r="E190" s="112">
        <v>630831</v>
      </c>
      <c r="F190" s="121">
        <f>+SUMIFS([1]DK!$I$105:$I$240,[1]DK!$A$105:$A$240,'[1]6.4'!$E190)</f>
        <v>0</v>
      </c>
      <c r="G190" s="184"/>
      <c r="H190" s="184"/>
      <c r="I190" s="184"/>
      <c r="J190" s="184"/>
      <c r="K190" s="184"/>
      <c r="L190" s="184"/>
      <c r="M190" s="184"/>
      <c r="N190" s="184"/>
      <c r="O190" s="184"/>
      <c r="P190" s="184"/>
      <c r="Q190" s="184"/>
      <c r="R190" s="184"/>
      <c r="S190" s="184"/>
      <c r="T190" s="184"/>
      <c r="U190" s="184"/>
      <c r="V190" s="21"/>
      <c r="W190" s="118"/>
      <c r="AC190" s="184"/>
      <c r="AD190" s="184"/>
    </row>
    <row r="191" spans="2:30" x14ac:dyDescent="0.2">
      <c r="B191" s="182"/>
      <c r="C191" s="83"/>
      <c r="D191" s="83"/>
      <c r="E191" s="112">
        <v>630832</v>
      </c>
      <c r="F191" s="121">
        <f>+SUMIFS([1]DK!$I$105:$I$240,[1]DK!$A$105:$A$240,'[1]6.4'!$E191)</f>
        <v>0</v>
      </c>
      <c r="G191" s="184"/>
      <c r="H191" s="184"/>
      <c r="I191" s="184"/>
      <c r="J191" s="184"/>
      <c r="K191" s="184"/>
      <c r="L191" s="184"/>
      <c r="M191" s="184"/>
      <c r="N191" s="184"/>
      <c r="O191" s="184"/>
      <c r="P191" s="184"/>
      <c r="Q191" s="184"/>
      <c r="R191" s="184"/>
      <c r="S191" s="184"/>
      <c r="T191" s="184"/>
      <c r="U191" s="184"/>
      <c r="V191" s="21"/>
      <c r="W191" s="118"/>
      <c r="AC191" s="184"/>
      <c r="AD191" s="184"/>
    </row>
    <row r="192" spans="2:30" x14ac:dyDescent="0.2">
      <c r="B192" s="182"/>
      <c r="C192" s="83"/>
      <c r="D192" s="83"/>
      <c r="E192" s="112">
        <v>63125</v>
      </c>
      <c r="F192" s="121">
        <f>+SUMIFS([1]DK!$I$105:$I$240,[1]DK!$A$105:$A$240,'[1]6.4'!$E192)</f>
        <v>0</v>
      </c>
      <c r="G192" s="184"/>
      <c r="H192" s="184"/>
      <c r="I192" s="184"/>
      <c r="J192" s="184"/>
      <c r="K192" s="184"/>
      <c r="L192" s="184"/>
      <c r="M192" s="184"/>
      <c r="N192" s="184"/>
      <c r="O192" s="184"/>
      <c r="P192" s="184"/>
      <c r="Q192" s="184"/>
      <c r="R192" s="184"/>
      <c r="S192" s="184"/>
      <c r="T192" s="184"/>
      <c r="U192" s="184"/>
      <c r="V192" s="21"/>
      <c r="W192" s="118"/>
      <c r="AC192" s="184"/>
      <c r="AD192" s="184"/>
    </row>
    <row r="193" spans="2:30" x14ac:dyDescent="0.2">
      <c r="B193" s="182"/>
      <c r="C193" s="83"/>
      <c r="D193" s="83"/>
      <c r="E193" s="112">
        <v>63130</v>
      </c>
      <c r="F193" s="121">
        <f>+SUMIFS([1]DK!$I$105:$I$240,[1]DK!$A$105:$A$240,'[1]6.4'!$E193)</f>
        <v>4722.84</v>
      </c>
      <c r="G193" s="184"/>
      <c r="H193" s="184"/>
      <c r="I193" s="184"/>
      <c r="J193" s="184"/>
      <c r="K193" s="184"/>
      <c r="L193" s="184"/>
      <c r="M193" s="184"/>
      <c r="N193" s="184"/>
      <c r="O193" s="184"/>
      <c r="P193" s="184"/>
      <c r="Q193" s="184"/>
      <c r="R193" s="184"/>
      <c r="S193" s="184"/>
      <c r="T193" s="184"/>
      <c r="U193" s="184"/>
      <c r="V193" s="21"/>
      <c r="W193" s="118"/>
      <c r="AC193" s="184"/>
      <c r="AD193" s="184"/>
    </row>
    <row r="194" spans="2:30" x14ac:dyDescent="0.2">
      <c r="B194" s="182"/>
      <c r="C194" s="83"/>
      <c r="D194" s="83"/>
      <c r="E194" s="112">
        <v>63127</v>
      </c>
      <c r="F194" s="121">
        <f>+SUMIFS([1]DK!$I$105:$I$240,[1]DK!$A$105:$A$240,'[1]6.4'!$E194)</f>
        <v>1633.54</v>
      </c>
      <c r="G194" s="184"/>
      <c r="H194" s="184"/>
      <c r="I194" s="184"/>
      <c r="J194" s="184"/>
      <c r="K194" s="184"/>
      <c r="L194" s="184"/>
      <c r="M194" s="184"/>
      <c r="N194" s="184"/>
      <c r="O194" s="184"/>
      <c r="P194" s="184"/>
      <c r="Q194" s="184"/>
      <c r="R194" s="184"/>
      <c r="S194" s="184"/>
      <c r="T194" s="184"/>
      <c r="U194" s="184"/>
      <c r="V194" s="21"/>
      <c r="W194" s="118"/>
      <c r="AC194" s="184"/>
      <c r="AD194" s="184"/>
    </row>
    <row r="195" spans="2:30" x14ac:dyDescent="0.2">
      <c r="B195" s="182"/>
      <c r="C195" s="83"/>
      <c r="D195" s="83"/>
      <c r="E195" s="112">
        <v>63128</v>
      </c>
      <c r="F195" s="121">
        <f>+SUMIFS([1]DK!$I$105:$I$240,[1]DK!$A$105:$A$240,'[1]6.4'!$E195)</f>
        <v>1462.12</v>
      </c>
      <c r="G195" s="184"/>
      <c r="H195" s="184"/>
      <c r="I195" s="184"/>
      <c r="J195" s="184"/>
      <c r="K195" s="184"/>
      <c r="L195" s="184"/>
      <c r="M195" s="184"/>
      <c r="N195" s="184"/>
      <c r="O195" s="184"/>
      <c r="P195" s="184"/>
      <c r="Q195" s="184"/>
      <c r="R195" s="184"/>
      <c r="S195" s="184"/>
      <c r="T195" s="184"/>
      <c r="U195" s="184"/>
      <c r="V195" s="21"/>
      <c r="W195" s="118"/>
      <c r="AC195" s="184"/>
      <c r="AD195" s="184"/>
    </row>
    <row r="196" spans="2:30" x14ac:dyDescent="0.2">
      <c r="B196" s="182"/>
      <c r="C196" s="83"/>
      <c r="D196" s="83"/>
      <c r="E196" s="112">
        <v>63129</v>
      </c>
      <c r="F196" s="121">
        <f>+SUMIFS([1]DK!$I$105:$I$240,[1]DK!$A$105:$A$240,'[1]6.4'!$E196)</f>
        <v>23113.599999999999</v>
      </c>
      <c r="G196" s="184"/>
      <c r="H196" s="184"/>
      <c r="I196" s="184"/>
      <c r="J196" s="184"/>
      <c r="K196" s="184"/>
      <c r="L196" s="184"/>
      <c r="M196" s="184"/>
      <c r="N196" s="184"/>
      <c r="O196" s="184"/>
      <c r="P196" s="184"/>
      <c r="Q196" s="184"/>
      <c r="R196" s="184"/>
      <c r="S196" s="184"/>
      <c r="T196" s="184"/>
      <c r="U196" s="184"/>
      <c r="V196" s="21"/>
      <c r="W196" s="118"/>
      <c r="AC196" s="184"/>
      <c r="AD196" s="184"/>
    </row>
    <row r="197" spans="2:30" x14ac:dyDescent="0.2">
      <c r="B197" s="182"/>
      <c r="C197" s="83"/>
      <c r="D197" s="83"/>
      <c r="E197" s="112">
        <v>630835</v>
      </c>
      <c r="F197" s="121">
        <f>+SUMIFS([1]DK!$I$105:$I$240,[1]DK!$A$105:$A$240,'[1]6.4'!$E197)</f>
        <v>190.46</v>
      </c>
      <c r="G197" s="184"/>
      <c r="H197" s="184"/>
      <c r="I197" s="184"/>
      <c r="J197" s="184"/>
      <c r="K197" s="184"/>
      <c r="L197" s="184"/>
      <c r="M197" s="184"/>
      <c r="N197" s="184"/>
      <c r="O197" s="184"/>
      <c r="P197" s="184"/>
      <c r="Q197" s="184"/>
      <c r="R197" s="184"/>
      <c r="S197" s="184"/>
      <c r="T197" s="184"/>
      <c r="U197" s="184"/>
      <c r="V197" s="21"/>
      <c r="W197" s="118"/>
      <c r="AC197" s="184"/>
      <c r="AD197" s="184"/>
    </row>
    <row r="198" spans="2:30" x14ac:dyDescent="0.2">
      <c r="B198" s="182"/>
      <c r="C198" s="83"/>
      <c r="D198" s="83"/>
      <c r="E198" s="112">
        <v>630833</v>
      </c>
      <c r="F198" s="121">
        <f>+SUMIFS([1]DK!$I$105:$I$240,[1]DK!$A$105:$A$240,'[1]6.4'!$E198)</f>
        <v>1471.58</v>
      </c>
      <c r="G198" s="184"/>
      <c r="H198" s="184"/>
      <c r="I198" s="184"/>
      <c r="J198" s="184"/>
      <c r="K198" s="184"/>
      <c r="L198" s="184"/>
      <c r="M198" s="184"/>
      <c r="N198" s="184"/>
      <c r="O198" s="184"/>
      <c r="P198" s="184"/>
      <c r="Q198" s="184"/>
      <c r="R198" s="184"/>
      <c r="S198" s="184"/>
      <c r="T198" s="184"/>
      <c r="U198" s="184"/>
      <c r="V198" s="21"/>
      <c r="W198" s="118"/>
      <c r="AC198" s="184"/>
      <c r="AD198" s="184"/>
    </row>
    <row r="199" spans="2:30" x14ac:dyDescent="0.2">
      <c r="B199" s="182"/>
      <c r="C199" s="83"/>
      <c r="D199" s="83"/>
      <c r="E199" s="112">
        <v>630834</v>
      </c>
      <c r="F199" s="121">
        <f>+SUMIFS([1]DK!$I$105:$I$240,[1]DK!$A$105:$A$240,'[1]6.4'!$E199)</f>
        <v>1305.3599999999999</v>
      </c>
      <c r="G199" s="184"/>
      <c r="H199" s="184"/>
      <c r="I199" s="184"/>
      <c r="J199" s="184"/>
      <c r="K199" s="184"/>
      <c r="L199" s="184"/>
      <c r="M199" s="184"/>
      <c r="N199" s="184"/>
      <c r="O199" s="184"/>
      <c r="P199" s="184"/>
      <c r="Q199" s="184"/>
      <c r="R199" s="184"/>
      <c r="S199" s="184"/>
      <c r="T199" s="184"/>
      <c r="U199" s="184"/>
      <c r="V199" s="21"/>
      <c r="W199" s="118"/>
      <c r="AC199" s="184"/>
      <c r="AD199" s="184"/>
    </row>
    <row r="200" spans="2:30" ht="30" customHeight="1" x14ac:dyDescent="0.2">
      <c r="B200" s="176" t="s">
        <v>223</v>
      </c>
      <c r="C200" s="176" t="s">
        <v>223</v>
      </c>
      <c r="D200" s="216" t="s">
        <v>148</v>
      </c>
      <c r="E200" s="217" t="s">
        <v>36</v>
      </c>
      <c r="F200" s="121">
        <f>+SUMIFS([1]DK!$I$105:$I$240,[1]DK!$A$105:$A$240,'[1]6.4'!$E200)</f>
        <v>0</v>
      </c>
      <c r="G200" s="204" t="s">
        <v>36</v>
      </c>
      <c r="H200" s="205">
        <f>-SUM(G7:H199)</f>
        <v>4641.9766298070845</v>
      </c>
      <c r="I200" s="205">
        <f>SUMPRODUCT(([1]S1!$D$336:$D$568='[1]6.2'!$C$189)*([1]S1!$A$336:$A$568=I$5),[1]S1!$F$336:$F$568)</f>
        <v>0</v>
      </c>
      <c r="J200" s="205">
        <f>SUMPRODUCT(([1]S1!$D$336:$D$568='[1]6.2'!$C$189)*([1]S1!$A$336:$A$568=J$5),[1]S1!$F$336:$F$568)</f>
        <v>0</v>
      </c>
      <c r="K200" s="205">
        <f>SUMPRODUCT(([1]S1!$D$336:$D$568='[1]6.2'!$C$189)*([1]S1!$A$336:$A$568=K$5),[1]S1!$F$336:$F$568)</f>
        <v>0</v>
      </c>
      <c r="L200" s="205">
        <f>SUMPRODUCT(([1]S1!$D$336:$D$568='[1]3'!$C$52)*([1]S1!$A$336:$A$568=L$5),[1]S1!$F$336:$F$568)</f>
        <v>0</v>
      </c>
      <c r="M200" s="205">
        <f>SUMPRODUCT(([1]S1!$D$336:$D$568='[1]6.2'!$C$189)*([1]S1!$A$336:$A$568=M$5),[1]S1!$F$336:$F$568)</f>
        <v>0</v>
      </c>
      <c r="N200" s="205">
        <f>SUMPRODUCT(([1]S1!$D$336:$D$568='[1]6.2'!$C$189)*([1]S1!$A$336:$A$568=N$5),[1]S1!$F$336:$F$568)</f>
        <v>0</v>
      </c>
      <c r="O200" s="205">
        <f>SUMPRODUCT(([1]S1!$D$336:$D$568='[1]6.2'!$C$189)*([1]S1!$A$336:$A$568=O$5),[1]S1!$F$336:$F$568)</f>
        <v>0</v>
      </c>
      <c r="P200" s="205">
        <f>SUMPRODUCT(([1]S1!$D$336:$D$568='[1]6.2'!$C$189)*([1]S1!$A$336:$A$568=P$5),[1]S1!$F$336:$F$568)</f>
        <v>0</v>
      </c>
      <c r="Q200" s="205">
        <f>SUMPRODUCT(([1]S1!$D$336:$D$568='[1]6.2'!$C$189)*([1]S1!$A$336:$A$568=Q$5),[1]S1!$F$336:$F$568)</f>
        <v>0</v>
      </c>
      <c r="R200" s="205">
        <f>SUMPRODUCT(([1]S1!$D$336:$D$568='[1]6.2'!$C$189)*([1]S1!$A$336:$A$568=R$5),[1]S1!$F$336:$F$568)</f>
        <v>0</v>
      </c>
      <c r="S200" s="205">
        <f>SUMPRODUCT(([1]S1!$D$336:$D$568='[1]6.2'!$C$189)*([1]S1!$A$336:$A$568=S$5),[1]S1!$F$336:$F$568)</f>
        <v>0</v>
      </c>
      <c r="T200" s="205">
        <f>SUMPRODUCT(([1]S1!$D$336:$D$568='[1]6.2'!$C$189)*([1]S1!$A$336:$A$568=T$5),[1]S1!$F$336:$F$568)</f>
        <v>0</v>
      </c>
      <c r="U200" s="205">
        <f>SUMPRODUCT(([1]S1!$D$336:$D$568='[1]6.2'!$C$189)*([1]S1!$A$336:$A$568=U$5),[1]S1!$F$336:$F$568)</f>
        <v>0</v>
      </c>
      <c r="V200" s="30">
        <f>SUM(F200:U276)</f>
        <v>21611.216629807088</v>
      </c>
      <c r="W200" s="218" t="s">
        <v>38</v>
      </c>
      <c r="AC200" s="219">
        <f>('[1]3'!D86+'[1]3'!D52)*1000</f>
        <v>22467.066629807079</v>
      </c>
      <c r="AD200" s="219">
        <f t="shared" ref="AD200" si="3">V200-AC200</f>
        <v>-855.84999999999127</v>
      </c>
    </row>
    <row r="201" spans="2:30" s="122" customFormat="1" x14ac:dyDescent="0.2">
      <c r="B201" s="182"/>
      <c r="C201" s="182"/>
      <c r="D201" s="220"/>
      <c r="E201" s="117">
        <v>600422</v>
      </c>
      <c r="F201" s="121">
        <f>+SUMIFS([1]DK!$I$105:$I$240,[1]DK!$A$105:$A$240,'[1]6.4'!$E201)</f>
        <v>0</v>
      </c>
      <c r="G201" s="179">
        <f>SUMIFS([1]S1!$F$336:$F$568,[1]S1!$C$336:$C$568,'[1]3'!$C$52,[1]S1!$A$336:$A$568,'[1]6.4'!G$5)</f>
        <v>0</v>
      </c>
      <c r="H201" s="179"/>
      <c r="I201" s="179"/>
      <c r="J201" s="179"/>
      <c r="K201" s="179"/>
      <c r="L201" s="179"/>
      <c r="M201" s="179"/>
      <c r="N201" s="179"/>
      <c r="O201" s="179"/>
      <c r="P201" s="179"/>
      <c r="Q201" s="179"/>
      <c r="R201" s="179"/>
      <c r="S201" s="179"/>
      <c r="T201" s="179"/>
      <c r="U201" s="179"/>
      <c r="V201" s="32"/>
      <c r="W201" s="221"/>
      <c r="AC201" s="222"/>
      <c r="AD201" s="222"/>
    </row>
    <row r="202" spans="2:30" s="122" customFormat="1" x14ac:dyDescent="0.2">
      <c r="B202" s="182"/>
      <c r="C202" s="182"/>
      <c r="D202" s="220"/>
      <c r="E202" s="117">
        <v>600432</v>
      </c>
      <c r="F202" s="121">
        <f>+SUMIFS([1]DK!$I$105:$I$240,[1]DK!$A$105:$A$240,'[1]6.4'!$E202)</f>
        <v>0</v>
      </c>
      <c r="G202" s="184"/>
      <c r="H202" s="184"/>
      <c r="I202" s="184"/>
      <c r="J202" s="184"/>
      <c r="K202" s="184"/>
      <c r="L202" s="184"/>
      <c r="M202" s="184"/>
      <c r="N202" s="184"/>
      <c r="O202" s="184"/>
      <c r="P202" s="184"/>
      <c r="Q202" s="184"/>
      <c r="R202" s="184"/>
      <c r="S202" s="184"/>
      <c r="T202" s="184"/>
      <c r="U202" s="184"/>
      <c r="V202" s="32"/>
      <c r="W202" s="221"/>
      <c r="AC202" s="222"/>
      <c r="AD202" s="222"/>
    </row>
    <row r="203" spans="2:30" s="122" customFormat="1" x14ac:dyDescent="0.2">
      <c r="B203" s="182"/>
      <c r="C203" s="182"/>
      <c r="D203" s="220"/>
      <c r="E203" s="117">
        <v>60051</v>
      </c>
      <c r="F203" s="121">
        <f>+SUMIFS([1]DK!$I$105:$I$240,[1]DK!$A$105:$A$240,'[1]6.4'!$E203)</f>
        <v>0</v>
      </c>
      <c r="G203" s="184"/>
      <c r="H203" s="184"/>
      <c r="I203" s="184"/>
      <c r="J203" s="184"/>
      <c r="K203" s="184"/>
      <c r="L203" s="184"/>
      <c r="M203" s="184"/>
      <c r="N203" s="184"/>
      <c r="O203" s="184"/>
      <c r="P203" s="184"/>
      <c r="Q203" s="184"/>
      <c r="R203" s="184"/>
      <c r="S203" s="184"/>
      <c r="T203" s="184"/>
      <c r="U203" s="184"/>
      <c r="V203" s="32"/>
      <c r="W203" s="221"/>
      <c r="AC203" s="222"/>
      <c r="AD203" s="222"/>
    </row>
    <row r="204" spans="2:30" s="122" customFormat="1" x14ac:dyDescent="0.2">
      <c r="B204" s="182"/>
      <c r="C204" s="182"/>
      <c r="D204" s="220"/>
      <c r="E204" s="117">
        <v>60052</v>
      </c>
      <c r="F204" s="121">
        <f>+SUMIFS([1]DK!$I$105:$I$240,[1]DK!$A$105:$A$240,'[1]6.4'!$E204)</f>
        <v>0</v>
      </c>
      <c r="G204" s="184"/>
      <c r="H204" s="184"/>
      <c r="I204" s="184"/>
      <c r="J204" s="184"/>
      <c r="K204" s="184"/>
      <c r="L204" s="184"/>
      <c r="M204" s="184"/>
      <c r="N204" s="184"/>
      <c r="O204" s="184"/>
      <c r="P204" s="184"/>
      <c r="Q204" s="184"/>
      <c r="R204" s="184"/>
      <c r="S204" s="184"/>
      <c r="T204" s="184"/>
      <c r="U204" s="184"/>
      <c r="V204" s="32"/>
      <c r="W204" s="221"/>
      <c r="AC204" s="222"/>
      <c r="AD204" s="222"/>
    </row>
    <row r="205" spans="2:30" s="122" customFormat="1" x14ac:dyDescent="0.2">
      <c r="B205" s="182"/>
      <c r="C205" s="182"/>
      <c r="D205" s="220"/>
      <c r="E205" s="117">
        <v>60053</v>
      </c>
      <c r="F205" s="121">
        <f>+SUMIFS([1]DK!$I$105:$I$240,[1]DK!$A$105:$A$240,'[1]6.4'!$E205)</f>
        <v>0</v>
      </c>
      <c r="G205" s="184"/>
      <c r="H205" s="184"/>
      <c r="I205" s="184"/>
      <c r="J205" s="184"/>
      <c r="K205" s="184"/>
      <c r="L205" s="184"/>
      <c r="M205" s="184"/>
      <c r="N205" s="184"/>
      <c r="O205" s="184"/>
      <c r="P205" s="184"/>
      <c r="Q205" s="184"/>
      <c r="R205" s="184"/>
      <c r="S205" s="184"/>
      <c r="T205" s="184"/>
      <c r="U205" s="184"/>
      <c r="V205" s="32"/>
      <c r="W205" s="221"/>
      <c r="AC205" s="222"/>
      <c r="AD205" s="222"/>
    </row>
    <row r="206" spans="2:30" s="122" customFormat="1" x14ac:dyDescent="0.2">
      <c r="B206" s="182"/>
      <c r="C206" s="182"/>
      <c r="D206" s="220"/>
      <c r="E206" s="117">
        <v>60054</v>
      </c>
      <c r="F206" s="121">
        <f>+SUMIFS([1]DK!$I$105:$I$240,[1]DK!$A$105:$A$240,'[1]6.4'!$E206)</f>
        <v>0</v>
      </c>
      <c r="G206" s="184"/>
      <c r="H206" s="184"/>
      <c r="I206" s="184"/>
      <c r="J206" s="184"/>
      <c r="K206" s="184"/>
      <c r="L206" s="184"/>
      <c r="M206" s="184"/>
      <c r="N206" s="184"/>
      <c r="O206" s="184"/>
      <c r="P206" s="184"/>
      <c r="Q206" s="184"/>
      <c r="R206" s="184"/>
      <c r="S206" s="184"/>
      <c r="T206" s="184"/>
      <c r="U206" s="184"/>
      <c r="V206" s="32"/>
      <c r="W206" s="221"/>
      <c r="AC206" s="222"/>
      <c r="AD206" s="222"/>
    </row>
    <row r="207" spans="2:30" s="122" customFormat="1" x14ac:dyDescent="0.2">
      <c r="B207" s="182"/>
      <c r="C207" s="182"/>
      <c r="D207" s="220"/>
      <c r="E207" s="117">
        <v>6090</v>
      </c>
      <c r="F207" s="121">
        <f>+SUMIFS([1]DK!$I$105:$I$240,[1]DK!$A$105:$A$240,'[1]6.4'!$E207)</f>
        <v>0</v>
      </c>
      <c r="G207" s="184"/>
      <c r="H207" s="184"/>
      <c r="I207" s="184"/>
      <c r="J207" s="184"/>
      <c r="K207" s="184"/>
      <c r="L207" s="184"/>
      <c r="M207" s="184"/>
      <c r="N207" s="184"/>
      <c r="O207" s="184"/>
      <c r="P207" s="184"/>
      <c r="Q207" s="184"/>
      <c r="R207" s="184"/>
      <c r="S207" s="184"/>
      <c r="T207" s="184"/>
      <c r="U207" s="184"/>
      <c r="V207" s="32"/>
      <c r="W207" s="221"/>
      <c r="AC207" s="222"/>
      <c r="AD207" s="222"/>
    </row>
    <row r="208" spans="2:30" s="122" customFormat="1" x14ac:dyDescent="0.2">
      <c r="B208" s="182"/>
      <c r="C208" s="182"/>
      <c r="D208" s="220"/>
      <c r="E208" s="117">
        <v>6091</v>
      </c>
      <c r="F208" s="121">
        <f>+SUMIFS([1]DK!$I$105:$I$240,[1]DK!$A$105:$A$240,'[1]6.4'!$E208)</f>
        <v>0</v>
      </c>
      <c r="G208" s="184"/>
      <c r="H208" s="184"/>
      <c r="I208" s="184"/>
      <c r="J208" s="184"/>
      <c r="K208" s="184"/>
      <c r="L208" s="184"/>
      <c r="M208" s="184"/>
      <c r="N208" s="184"/>
      <c r="O208" s="184"/>
      <c r="P208" s="184"/>
      <c r="Q208" s="184"/>
      <c r="R208" s="184"/>
      <c r="S208" s="184"/>
      <c r="T208" s="184"/>
      <c r="U208" s="184"/>
      <c r="V208" s="32"/>
      <c r="W208" s="221"/>
      <c r="AC208" s="222"/>
      <c r="AD208" s="222"/>
    </row>
    <row r="209" spans="2:30" s="122" customFormat="1" x14ac:dyDescent="0.2">
      <c r="B209" s="182"/>
      <c r="C209" s="182"/>
      <c r="D209" s="220"/>
      <c r="E209" s="117">
        <v>6092</v>
      </c>
      <c r="F209" s="121">
        <f>+SUMIFS([1]DK!$I$105:$I$240,[1]DK!$A$105:$A$240,'[1]6.4'!$E209)</f>
        <v>0</v>
      </c>
      <c r="G209" s="184"/>
      <c r="H209" s="184"/>
      <c r="I209" s="184"/>
      <c r="J209" s="184"/>
      <c r="K209" s="184"/>
      <c r="L209" s="184"/>
      <c r="M209" s="184"/>
      <c r="N209" s="184"/>
      <c r="O209" s="184"/>
      <c r="P209" s="184"/>
      <c r="Q209" s="184"/>
      <c r="R209" s="184"/>
      <c r="S209" s="184"/>
      <c r="T209" s="184"/>
      <c r="U209" s="184"/>
      <c r="V209" s="32"/>
      <c r="W209" s="221"/>
      <c r="AC209" s="222"/>
      <c r="AD209" s="222"/>
    </row>
    <row r="210" spans="2:30" s="122" customFormat="1" x14ac:dyDescent="0.2">
      <c r="B210" s="182"/>
      <c r="C210" s="182"/>
      <c r="D210" s="220"/>
      <c r="E210" s="117">
        <v>6093</v>
      </c>
      <c r="F210" s="121">
        <f>+SUMIFS([1]DK!$I$105:$I$240,[1]DK!$A$105:$A$240,'[1]6.4'!$E210)</f>
        <v>0</v>
      </c>
      <c r="G210" s="184"/>
      <c r="H210" s="184"/>
      <c r="I210" s="184"/>
      <c r="J210" s="184"/>
      <c r="K210" s="184"/>
      <c r="L210" s="184"/>
      <c r="M210" s="184"/>
      <c r="N210" s="184"/>
      <c r="O210" s="184"/>
      <c r="P210" s="184"/>
      <c r="Q210" s="184"/>
      <c r="R210" s="184"/>
      <c r="S210" s="184"/>
      <c r="T210" s="184"/>
      <c r="U210" s="184"/>
      <c r="V210" s="32"/>
      <c r="W210" s="221"/>
      <c r="AC210" s="222"/>
      <c r="AD210" s="222"/>
    </row>
    <row r="211" spans="2:30" s="122" customFormat="1" x14ac:dyDescent="0.2">
      <c r="B211" s="182"/>
      <c r="C211" s="182"/>
      <c r="D211" s="220"/>
      <c r="E211" s="117">
        <v>6094</v>
      </c>
      <c r="F211" s="121">
        <f>+SUMIFS([1]DK!$I$105:$I$240,[1]DK!$A$105:$A$240,'[1]6.4'!$E211)</f>
        <v>0</v>
      </c>
      <c r="G211" s="184"/>
      <c r="H211" s="184"/>
      <c r="I211" s="184"/>
      <c r="J211" s="184"/>
      <c r="K211" s="184"/>
      <c r="L211" s="184"/>
      <c r="M211" s="184"/>
      <c r="N211" s="184"/>
      <c r="O211" s="184"/>
      <c r="P211" s="184"/>
      <c r="Q211" s="184"/>
      <c r="R211" s="184"/>
      <c r="S211" s="184"/>
      <c r="T211" s="184"/>
      <c r="U211" s="184"/>
      <c r="V211" s="32"/>
      <c r="W211" s="221"/>
      <c r="AC211" s="222"/>
      <c r="AD211" s="222"/>
    </row>
    <row r="212" spans="2:30" s="122" customFormat="1" x14ac:dyDescent="0.2">
      <c r="B212" s="182"/>
      <c r="C212" s="182"/>
      <c r="D212" s="220"/>
      <c r="E212" s="117">
        <v>61</v>
      </c>
      <c r="F212" s="121">
        <f>+SUMIFS([1]DK!$I$105:$I$240,[1]DK!$A$105:$A$240,'[1]6.4'!$E212)</f>
        <v>0</v>
      </c>
      <c r="G212" s="184"/>
      <c r="H212" s="184"/>
      <c r="I212" s="184"/>
      <c r="J212" s="184"/>
      <c r="K212" s="184"/>
      <c r="L212" s="184"/>
      <c r="M212" s="184"/>
      <c r="N212" s="184"/>
      <c r="O212" s="184"/>
      <c r="P212" s="184"/>
      <c r="Q212" s="184"/>
      <c r="R212" s="184"/>
      <c r="S212" s="184"/>
      <c r="T212" s="184"/>
      <c r="U212" s="184"/>
      <c r="V212" s="32"/>
      <c r="W212" s="221"/>
      <c r="AC212" s="222"/>
      <c r="AD212" s="222"/>
    </row>
    <row r="213" spans="2:30" s="122" customFormat="1" x14ac:dyDescent="0.2">
      <c r="B213" s="182"/>
      <c r="C213" s="182"/>
      <c r="D213" s="220"/>
      <c r="E213" s="117">
        <v>6200</v>
      </c>
      <c r="F213" s="121">
        <f>+SUMIFS([1]DK!$I$105:$I$240,[1]DK!$A$105:$A$240,'[1]6.4'!$E213)</f>
        <v>0</v>
      </c>
      <c r="G213" s="184"/>
      <c r="H213" s="184"/>
      <c r="I213" s="184"/>
      <c r="J213" s="184"/>
      <c r="K213" s="184"/>
      <c r="L213" s="184"/>
      <c r="M213" s="184"/>
      <c r="N213" s="184"/>
      <c r="O213" s="184"/>
      <c r="P213" s="184"/>
      <c r="Q213" s="184"/>
      <c r="R213" s="184"/>
      <c r="S213" s="184"/>
      <c r="T213" s="184"/>
      <c r="U213" s="184"/>
      <c r="V213" s="32"/>
      <c r="W213" s="221"/>
      <c r="AC213" s="222"/>
      <c r="AD213" s="222"/>
    </row>
    <row r="214" spans="2:30" s="122" customFormat="1" x14ac:dyDescent="0.2">
      <c r="B214" s="182"/>
      <c r="C214" s="182"/>
      <c r="D214" s="220"/>
      <c r="E214" s="117">
        <v>620302</v>
      </c>
      <c r="F214" s="121">
        <f>+SUMIFS([1]DK!$I$105:$I$240,[1]DK!$A$105:$A$240,'[1]6.4'!$E214)</f>
        <v>0</v>
      </c>
      <c r="G214" s="184"/>
      <c r="H214" s="184"/>
      <c r="I214" s="184"/>
      <c r="J214" s="184"/>
      <c r="K214" s="184"/>
      <c r="L214" s="184"/>
      <c r="M214" s="184"/>
      <c r="N214" s="184"/>
      <c r="O214" s="184"/>
      <c r="P214" s="184"/>
      <c r="Q214" s="184"/>
      <c r="R214" s="184"/>
      <c r="S214" s="184"/>
      <c r="T214" s="184"/>
      <c r="U214" s="184"/>
      <c r="V214" s="32"/>
      <c r="W214" s="221"/>
      <c r="AC214" s="222"/>
      <c r="AD214" s="222"/>
    </row>
    <row r="215" spans="2:30" s="122" customFormat="1" x14ac:dyDescent="0.2">
      <c r="B215" s="182"/>
      <c r="C215" s="182"/>
      <c r="D215" s="220"/>
      <c r="E215" s="117">
        <v>620312</v>
      </c>
      <c r="F215" s="121">
        <f>+SUMIFS([1]DK!$I$105:$I$240,[1]DK!$A$105:$A$240,'[1]6.4'!$E215)</f>
        <v>0</v>
      </c>
      <c r="G215" s="184"/>
      <c r="H215" s="184"/>
      <c r="I215" s="184"/>
      <c r="J215" s="184"/>
      <c r="K215" s="184"/>
      <c r="L215" s="184"/>
      <c r="M215" s="184"/>
      <c r="N215" s="184"/>
      <c r="O215" s="184"/>
      <c r="P215" s="184"/>
      <c r="Q215" s="184"/>
      <c r="R215" s="184"/>
      <c r="S215" s="184"/>
      <c r="T215" s="184"/>
      <c r="U215" s="184"/>
      <c r="V215" s="32"/>
      <c r="W215" s="221"/>
      <c r="AC215" s="222"/>
      <c r="AD215" s="222"/>
    </row>
    <row r="216" spans="2:30" s="122" customFormat="1" x14ac:dyDescent="0.2">
      <c r="B216" s="182"/>
      <c r="C216" s="182"/>
      <c r="D216" s="220"/>
      <c r="E216" s="117">
        <v>620322</v>
      </c>
      <c r="F216" s="121">
        <f>+SUMIFS([1]DK!$I$105:$I$240,[1]DK!$A$105:$A$240,'[1]6.4'!$E216)</f>
        <v>0</v>
      </c>
      <c r="G216" s="184"/>
      <c r="H216" s="184"/>
      <c r="I216" s="184"/>
      <c r="J216" s="184"/>
      <c r="K216" s="184"/>
      <c r="L216" s="184"/>
      <c r="M216" s="184"/>
      <c r="N216" s="184"/>
      <c r="O216" s="184"/>
      <c r="P216" s="184"/>
      <c r="Q216" s="184"/>
      <c r="R216" s="184"/>
      <c r="S216" s="184"/>
      <c r="T216" s="184"/>
      <c r="U216" s="184"/>
      <c r="V216" s="32"/>
      <c r="W216" s="221"/>
      <c r="AC216" s="222"/>
      <c r="AD216" s="222"/>
    </row>
    <row r="217" spans="2:30" s="122" customFormat="1" x14ac:dyDescent="0.2">
      <c r="B217" s="182"/>
      <c r="C217" s="182"/>
      <c r="D217" s="220"/>
      <c r="E217" s="117">
        <v>6209</v>
      </c>
      <c r="F217" s="121">
        <f>+SUMIFS([1]DK!$I$105:$I$240,[1]DK!$A$105:$A$240,'[1]6.4'!$E217)</f>
        <v>0</v>
      </c>
      <c r="G217" s="184"/>
      <c r="H217" s="184"/>
      <c r="I217" s="184"/>
      <c r="J217" s="184"/>
      <c r="K217" s="184"/>
      <c r="L217" s="184"/>
      <c r="M217" s="184"/>
      <c r="N217" s="184"/>
      <c r="O217" s="184"/>
      <c r="P217" s="184"/>
      <c r="Q217" s="184"/>
      <c r="R217" s="184"/>
      <c r="S217" s="184"/>
      <c r="T217" s="184"/>
      <c r="U217" s="184"/>
      <c r="V217" s="32"/>
      <c r="W217" s="221"/>
      <c r="AC217" s="222"/>
      <c r="AD217" s="222"/>
    </row>
    <row r="218" spans="2:30" s="122" customFormat="1" x14ac:dyDescent="0.2">
      <c r="B218" s="182"/>
      <c r="C218" s="182"/>
      <c r="D218" s="220"/>
      <c r="E218" s="117">
        <v>6300</v>
      </c>
      <c r="F218" s="121">
        <f>+SUMIFS([1]DK!$I$105:$I$240,[1]DK!$A$105:$A$240,'[1]6.4'!$E218)</f>
        <v>0</v>
      </c>
      <c r="G218" s="184"/>
      <c r="H218" s="184"/>
      <c r="I218" s="184"/>
      <c r="J218" s="184"/>
      <c r="K218" s="184"/>
      <c r="L218" s="184"/>
      <c r="M218" s="184"/>
      <c r="N218" s="184"/>
      <c r="O218" s="184"/>
      <c r="P218" s="184"/>
      <c r="Q218" s="184"/>
      <c r="R218" s="184"/>
      <c r="S218" s="184"/>
      <c r="T218" s="184"/>
      <c r="U218" s="184"/>
      <c r="V218" s="32"/>
      <c r="W218" s="221"/>
      <c r="AC218" s="222"/>
      <c r="AD218" s="222"/>
    </row>
    <row r="219" spans="2:30" s="122" customFormat="1" x14ac:dyDescent="0.2">
      <c r="B219" s="182"/>
      <c r="C219" s="182"/>
      <c r="D219" s="220"/>
      <c r="E219" s="117">
        <v>630402</v>
      </c>
      <c r="F219" s="121">
        <f>+SUMIFS([1]DK!$I$105:$I$240,[1]DK!$A$105:$A$240,'[1]6.4'!$E219)</f>
        <v>-1998.99</v>
      </c>
      <c r="G219" s="184"/>
      <c r="H219" s="184"/>
      <c r="I219" s="184"/>
      <c r="J219" s="184"/>
      <c r="K219" s="184"/>
      <c r="L219" s="184"/>
      <c r="M219" s="184"/>
      <c r="N219" s="184"/>
      <c r="O219" s="184"/>
      <c r="P219" s="184"/>
      <c r="Q219" s="184"/>
      <c r="R219" s="184"/>
      <c r="S219" s="184"/>
      <c r="T219" s="184"/>
      <c r="U219" s="184"/>
      <c r="V219" s="32"/>
      <c r="W219" s="221"/>
      <c r="AC219" s="222"/>
      <c r="AD219" s="222"/>
    </row>
    <row r="220" spans="2:30" s="122" customFormat="1" x14ac:dyDescent="0.2">
      <c r="B220" s="182"/>
      <c r="C220" s="182"/>
      <c r="D220" s="220"/>
      <c r="E220" s="117">
        <v>630412</v>
      </c>
      <c r="F220" s="121">
        <f>+SUMIFS([1]DK!$I$105:$I$240,[1]DK!$A$105:$A$240,'[1]6.4'!$E220)</f>
        <v>-413.91</v>
      </c>
      <c r="G220" s="184"/>
      <c r="H220" s="184"/>
      <c r="I220" s="184"/>
      <c r="J220" s="184"/>
      <c r="K220" s="184"/>
      <c r="L220" s="184"/>
      <c r="M220" s="184"/>
      <c r="N220" s="184"/>
      <c r="O220" s="184"/>
      <c r="P220" s="184"/>
      <c r="Q220" s="184"/>
      <c r="R220" s="184"/>
      <c r="S220" s="184"/>
      <c r="T220" s="184"/>
      <c r="U220" s="184"/>
      <c r="V220" s="32"/>
      <c r="W220" s="221"/>
      <c r="AC220" s="222"/>
      <c r="AD220" s="222"/>
    </row>
    <row r="221" spans="2:30" s="122" customFormat="1" x14ac:dyDescent="0.2">
      <c r="B221" s="182"/>
      <c r="C221" s="182"/>
      <c r="D221" s="220"/>
      <c r="E221" s="117">
        <v>630422</v>
      </c>
      <c r="F221" s="121">
        <f>+SUMIFS([1]DK!$I$105:$I$240,[1]DK!$A$105:$A$240,'[1]6.4'!$E221)</f>
        <v>0</v>
      </c>
      <c r="G221" s="184"/>
      <c r="H221" s="184"/>
      <c r="I221" s="184"/>
      <c r="J221" s="184"/>
      <c r="K221" s="184"/>
      <c r="L221" s="184"/>
      <c r="M221" s="184"/>
      <c r="N221" s="184"/>
      <c r="O221" s="184"/>
      <c r="P221" s="184"/>
      <c r="Q221" s="184"/>
      <c r="R221" s="184"/>
      <c r="S221" s="184"/>
      <c r="T221" s="184"/>
      <c r="U221" s="184"/>
      <c r="V221" s="32"/>
      <c r="W221" s="221"/>
      <c r="AC221" s="222"/>
      <c r="AD221" s="222"/>
    </row>
    <row r="222" spans="2:30" s="122" customFormat="1" x14ac:dyDescent="0.2">
      <c r="B222" s="182"/>
      <c r="C222" s="182"/>
      <c r="D222" s="220"/>
      <c r="E222" s="117">
        <v>630441</v>
      </c>
      <c r="F222" s="121">
        <f>+SUMIFS([1]DK!$I$105:$I$240,[1]DK!$A$105:$A$240,'[1]6.4'!$E222)</f>
        <v>10150.17</v>
      </c>
      <c r="G222" s="184"/>
      <c r="H222" s="184"/>
      <c r="I222" s="184"/>
      <c r="J222" s="184"/>
      <c r="K222" s="184"/>
      <c r="L222" s="184"/>
      <c r="M222" s="184"/>
      <c r="N222" s="184"/>
      <c r="O222" s="184"/>
      <c r="P222" s="184"/>
      <c r="Q222" s="184"/>
      <c r="R222" s="184"/>
      <c r="S222" s="184"/>
      <c r="T222" s="184"/>
      <c r="U222" s="184"/>
      <c r="V222" s="32"/>
      <c r="W222" s="221"/>
      <c r="AC222" s="222"/>
      <c r="AD222" s="222"/>
    </row>
    <row r="223" spans="2:30" s="122" customFormat="1" x14ac:dyDescent="0.2">
      <c r="B223" s="182"/>
      <c r="C223" s="182"/>
      <c r="D223" s="220"/>
      <c r="E223" s="117">
        <v>630442</v>
      </c>
      <c r="F223" s="121">
        <f>+SUMIFS([1]DK!$I$105:$I$240,[1]DK!$A$105:$A$240,'[1]6.4'!$E223)</f>
        <v>0</v>
      </c>
      <c r="G223" s="184"/>
      <c r="H223" s="184"/>
      <c r="I223" s="184"/>
      <c r="J223" s="184"/>
      <c r="K223" s="184"/>
      <c r="L223" s="184"/>
      <c r="M223" s="184"/>
      <c r="N223" s="184"/>
      <c r="O223" s="184"/>
      <c r="P223" s="184"/>
      <c r="Q223" s="184"/>
      <c r="R223" s="184"/>
      <c r="S223" s="184"/>
      <c r="T223" s="184"/>
      <c r="U223" s="184"/>
      <c r="V223" s="32"/>
      <c r="W223" s="221"/>
      <c r="AC223" s="222"/>
      <c r="AD223" s="222"/>
    </row>
    <row r="224" spans="2:30" s="122" customFormat="1" x14ac:dyDescent="0.2">
      <c r="B224" s="182"/>
      <c r="C224" s="182"/>
      <c r="D224" s="220"/>
      <c r="E224" s="117">
        <v>630443</v>
      </c>
      <c r="F224" s="121">
        <f>+SUMIFS([1]DK!$I$105:$I$240,[1]DK!$A$105:$A$240,'[1]6.4'!$E224)</f>
        <v>0</v>
      </c>
      <c r="G224" s="184"/>
      <c r="H224" s="184"/>
      <c r="I224" s="184"/>
      <c r="J224" s="184"/>
      <c r="K224" s="184"/>
      <c r="L224" s="184"/>
      <c r="M224" s="184"/>
      <c r="N224" s="184"/>
      <c r="O224" s="184"/>
      <c r="P224" s="184"/>
      <c r="Q224" s="184"/>
      <c r="R224" s="184"/>
      <c r="S224" s="184"/>
      <c r="T224" s="184"/>
      <c r="U224" s="184"/>
      <c r="V224" s="32"/>
      <c r="W224" s="221"/>
      <c r="AC224" s="222"/>
      <c r="AD224" s="222"/>
    </row>
    <row r="225" spans="2:30" s="122" customFormat="1" x14ac:dyDescent="0.2">
      <c r="B225" s="182"/>
      <c r="C225" s="182"/>
      <c r="D225" s="220"/>
      <c r="E225" s="117">
        <v>6305</v>
      </c>
      <c r="F225" s="121">
        <f>+SUMIFS([1]DK!$I$105:$I$240,[1]DK!$A$105:$A$240,'[1]6.4'!$E225)</f>
        <v>0</v>
      </c>
      <c r="G225" s="184"/>
      <c r="H225" s="184"/>
      <c r="I225" s="184"/>
      <c r="J225" s="184"/>
      <c r="K225" s="184"/>
      <c r="L225" s="184"/>
      <c r="M225" s="184"/>
      <c r="N225" s="184"/>
      <c r="O225" s="184"/>
      <c r="P225" s="184"/>
      <c r="Q225" s="184"/>
      <c r="R225" s="184"/>
      <c r="S225" s="184"/>
      <c r="T225" s="184"/>
      <c r="U225" s="184"/>
      <c r="V225" s="32"/>
      <c r="W225" s="221"/>
      <c r="AC225" s="222"/>
      <c r="AD225" s="222"/>
    </row>
    <row r="226" spans="2:30" s="122" customFormat="1" x14ac:dyDescent="0.2">
      <c r="B226" s="182"/>
      <c r="C226" s="182"/>
      <c r="D226" s="220"/>
      <c r="E226" s="117">
        <v>63062</v>
      </c>
      <c r="F226" s="121">
        <f>+SUMIFS([1]DK!$I$105:$I$240,[1]DK!$A$105:$A$240,'[1]6.4'!$E226)</f>
        <v>0</v>
      </c>
      <c r="G226" s="184"/>
      <c r="H226" s="184"/>
      <c r="I226" s="184"/>
      <c r="J226" s="184"/>
      <c r="K226" s="184"/>
      <c r="L226" s="184"/>
      <c r="M226" s="184"/>
      <c r="N226" s="184"/>
      <c r="O226" s="184"/>
      <c r="P226" s="184"/>
      <c r="Q226" s="184"/>
      <c r="R226" s="184"/>
      <c r="S226" s="184"/>
      <c r="T226" s="184"/>
      <c r="U226" s="184"/>
      <c r="V226" s="32"/>
      <c r="W226" s="221"/>
      <c r="AC226" s="222"/>
      <c r="AD226" s="222"/>
    </row>
    <row r="227" spans="2:30" s="122" customFormat="1" x14ac:dyDescent="0.2">
      <c r="B227" s="182"/>
      <c r="C227" s="182"/>
      <c r="D227" s="220"/>
      <c r="E227" s="117">
        <v>63069</v>
      </c>
      <c r="F227" s="121">
        <f>+SUMIFS([1]DK!$I$105:$I$240,[1]DK!$A$105:$A$240,'[1]6.4'!$E227)</f>
        <v>0</v>
      </c>
      <c r="G227" s="184"/>
      <c r="H227" s="184"/>
      <c r="I227" s="184"/>
      <c r="J227" s="184"/>
      <c r="K227" s="184"/>
      <c r="L227" s="184"/>
      <c r="M227" s="184"/>
      <c r="N227" s="184"/>
      <c r="O227" s="184"/>
      <c r="P227" s="184"/>
      <c r="Q227" s="184"/>
      <c r="R227" s="184"/>
      <c r="S227" s="184"/>
      <c r="T227" s="184"/>
      <c r="U227" s="184"/>
      <c r="V227" s="32"/>
      <c r="W227" s="221"/>
      <c r="AC227" s="222"/>
      <c r="AD227" s="222"/>
    </row>
    <row r="228" spans="2:30" s="122" customFormat="1" x14ac:dyDescent="0.2">
      <c r="B228" s="182"/>
      <c r="C228" s="182"/>
      <c r="D228" s="220"/>
      <c r="E228" s="117">
        <v>63079</v>
      </c>
      <c r="F228" s="121">
        <f>+SUMIFS([1]DK!$I$105:$I$240,[1]DK!$A$105:$A$240,'[1]6.4'!$E228)</f>
        <v>0</v>
      </c>
      <c r="G228" s="184"/>
      <c r="H228" s="184"/>
      <c r="I228" s="184"/>
      <c r="J228" s="184"/>
      <c r="K228" s="184"/>
      <c r="L228" s="184"/>
      <c r="M228" s="184"/>
      <c r="N228" s="184"/>
      <c r="O228" s="184"/>
      <c r="P228" s="184"/>
      <c r="Q228" s="184"/>
      <c r="R228" s="184"/>
      <c r="S228" s="184"/>
      <c r="T228" s="184"/>
      <c r="U228" s="184"/>
      <c r="V228" s="32"/>
      <c r="W228" s="221"/>
      <c r="AC228" s="222"/>
      <c r="AD228" s="222"/>
    </row>
    <row r="229" spans="2:30" s="122" customFormat="1" x14ac:dyDescent="0.2">
      <c r="B229" s="182"/>
      <c r="C229" s="182"/>
      <c r="D229" s="220"/>
      <c r="E229" s="117">
        <v>630812</v>
      </c>
      <c r="F229" s="121">
        <f>+SUMIFS([1]DK!$I$105:$I$240,[1]DK!$A$105:$A$240,'[1]6.4'!$E229)</f>
        <v>83.8</v>
      </c>
      <c r="G229" s="184"/>
      <c r="H229" s="184"/>
      <c r="I229" s="184"/>
      <c r="J229" s="184"/>
      <c r="K229" s="184"/>
      <c r="L229" s="184"/>
      <c r="M229" s="184"/>
      <c r="N229" s="184"/>
      <c r="O229" s="184"/>
      <c r="P229" s="184"/>
      <c r="Q229" s="184"/>
      <c r="R229" s="184"/>
      <c r="S229" s="184"/>
      <c r="T229" s="184"/>
      <c r="U229" s="184"/>
      <c r="V229" s="32"/>
      <c r="W229" s="221"/>
      <c r="AC229" s="222"/>
      <c r="AD229" s="222"/>
    </row>
    <row r="230" spans="2:30" s="122" customFormat="1" x14ac:dyDescent="0.2">
      <c r="B230" s="182"/>
      <c r="C230" s="182"/>
      <c r="D230" s="220"/>
      <c r="E230" s="117">
        <v>63090</v>
      </c>
      <c r="F230" s="121">
        <f>+SUMIFS([1]DK!$I$105:$I$240,[1]DK!$A$105:$A$240,'[1]6.4'!$E230)</f>
        <v>-1817.6</v>
      </c>
      <c r="G230" s="184"/>
      <c r="H230" s="184"/>
      <c r="I230" s="184"/>
      <c r="J230" s="184"/>
      <c r="K230" s="184"/>
      <c r="L230" s="184"/>
      <c r="M230" s="184"/>
      <c r="N230" s="184"/>
      <c r="O230" s="184"/>
      <c r="P230" s="184"/>
      <c r="Q230" s="184"/>
      <c r="R230" s="184"/>
      <c r="S230" s="184"/>
      <c r="T230" s="184"/>
      <c r="U230" s="184"/>
      <c r="V230" s="32"/>
      <c r="W230" s="221"/>
      <c r="AC230" s="222"/>
      <c r="AD230" s="222"/>
    </row>
    <row r="231" spans="2:30" s="122" customFormat="1" x14ac:dyDescent="0.2">
      <c r="B231" s="182"/>
      <c r="C231" s="182"/>
      <c r="D231" s="220"/>
      <c r="E231" s="117">
        <v>63091</v>
      </c>
      <c r="F231" s="121">
        <f>+SUMIFS([1]DK!$I$105:$I$240,[1]DK!$A$105:$A$240,'[1]6.4'!$E231)</f>
        <v>0</v>
      </c>
      <c r="G231" s="184"/>
      <c r="H231" s="184"/>
      <c r="I231" s="184"/>
      <c r="J231" s="184"/>
      <c r="K231" s="184"/>
      <c r="L231" s="184"/>
      <c r="M231" s="184"/>
      <c r="N231" s="184"/>
      <c r="O231" s="184"/>
      <c r="P231" s="184"/>
      <c r="Q231" s="184"/>
      <c r="R231" s="184"/>
      <c r="S231" s="184"/>
      <c r="T231" s="184"/>
      <c r="U231" s="184"/>
      <c r="V231" s="32"/>
      <c r="W231" s="221"/>
      <c r="AC231" s="222"/>
      <c r="AD231" s="222"/>
    </row>
    <row r="232" spans="2:30" s="122" customFormat="1" x14ac:dyDescent="0.2">
      <c r="B232" s="182"/>
      <c r="C232" s="182"/>
      <c r="D232" s="220"/>
      <c r="E232" s="117">
        <v>63092</v>
      </c>
      <c r="F232" s="121">
        <f>+SUMIFS([1]DK!$I$105:$I$240,[1]DK!$A$105:$A$240,'[1]6.4'!$E232)</f>
        <v>0</v>
      </c>
      <c r="G232" s="184"/>
      <c r="H232" s="184"/>
      <c r="I232" s="184"/>
      <c r="J232" s="184"/>
      <c r="K232" s="184"/>
      <c r="L232" s="184"/>
      <c r="M232" s="184"/>
      <c r="N232" s="184"/>
      <c r="O232" s="184"/>
      <c r="P232" s="184"/>
      <c r="Q232" s="184"/>
      <c r="R232" s="184"/>
      <c r="S232" s="184"/>
      <c r="T232" s="184"/>
      <c r="U232" s="184"/>
      <c r="V232" s="32"/>
      <c r="W232" s="221"/>
      <c r="AC232" s="222"/>
      <c r="AD232" s="222"/>
    </row>
    <row r="233" spans="2:30" s="122" customFormat="1" x14ac:dyDescent="0.2">
      <c r="B233" s="182"/>
      <c r="C233" s="182"/>
      <c r="D233" s="220"/>
      <c r="E233" s="117">
        <v>63093</v>
      </c>
      <c r="F233" s="121">
        <f>+SUMIFS([1]DK!$I$105:$I$240,[1]DK!$A$105:$A$240,'[1]6.4'!$E233)</f>
        <v>0</v>
      </c>
      <c r="G233" s="184"/>
      <c r="H233" s="184"/>
      <c r="I233" s="184"/>
      <c r="J233" s="184"/>
      <c r="K233" s="184"/>
      <c r="L233" s="184"/>
      <c r="M233" s="184"/>
      <c r="N233" s="184"/>
      <c r="O233" s="184"/>
      <c r="P233" s="184"/>
      <c r="Q233" s="184"/>
      <c r="R233" s="184"/>
      <c r="S233" s="184"/>
      <c r="T233" s="184"/>
      <c r="U233" s="184"/>
      <c r="V233" s="32"/>
      <c r="W233" s="221"/>
      <c r="AC233" s="222"/>
      <c r="AD233" s="222"/>
    </row>
    <row r="234" spans="2:30" s="122" customFormat="1" x14ac:dyDescent="0.2">
      <c r="B234" s="182"/>
      <c r="C234" s="182"/>
      <c r="D234" s="220"/>
      <c r="E234" s="117">
        <v>63094</v>
      </c>
      <c r="F234" s="121">
        <f>+SUMIFS([1]DK!$I$105:$I$240,[1]DK!$A$105:$A$240,'[1]6.4'!$E234)</f>
        <v>0</v>
      </c>
      <c r="G234" s="184"/>
      <c r="H234" s="184"/>
      <c r="I234" s="184"/>
      <c r="J234" s="184"/>
      <c r="K234" s="184"/>
      <c r="L234" s="184"/>
      <c r="M234" s="184"/>
      <c r="N234" s="184"/>
      <c r="O234" s="184"/>
      <c r="P234" s="184"/>
      <c r="Q234" s="184"/>
      <c r="R234" s="184"/>
      <c r="S234" s="184"/>
      <c r="T234" s="184"/>
      <c r="U234" s="184"/>
      <c r="V234" s="32"/>
      <c r="W234" s="221"/>
      <c r="AC234" s="222"/>
      <c r="AD234" s="222"/>
    </row>
    <row r="235" spans="2:30" s="122" customFormat="1" x14ac:dyDescent="0.2">
      <c r="B235" s="182"/>
      <c r="C235" s="182"/>
      <c r="D235" s="220"/>
      <c r="E235" s="117">
        <v>6310</v>
      </c>
      <c r="F235" s="121">
        <f>+SUMIFS([1]DK!$I$105:$I$240,[1]DK!$A$105:$A$240,'[1]6.4'!$E235)</f>
        <v>0</v>
      </c>
      <c r="G235" s="184"/>
      <c r="H235" s="184"/>
      <c r="I235" s="184"/>
      <c r="J235" s="184"/>
      <c r="K235" s="184"/>
      <c r="L235" s="184"/>
      <c r="M235" s="184"/>
      <c r="N235" s="184"/>
      <c r="O235" s="184"/>
      <c r="P235" s="184"/>
      <c r="Q235" s="184"/>
      <c r="R235" s="184"/>
      <c r="S235" s="184"/>
      <c r="T235" s="184"/>
      <c r="U235" s="184"/>
      <c r="V235" s="32"/>
      <c r="W235" s="221"/>
      <c r="AC235" s="222"/>
      <c r="AD235" s="222"/>
    </row>
    <row r="236" spans="2:30" s="122" customFormat="1" x14ac:dyDescent="0.2">
      <c r="B236" s="182"/>
      <c r="C236" s="182"/>
      <c r="D236" s="220"/>
      <c r="E236" s="117">
        <v>6311</v>
      </c>
      <c r="F236" s="121">
        <f>+SUMIFS([1]DK!$I$105:$I$240,[1]DK!$A$105:$A$240,'[1]6.4'!$E236)</f>
        <v>33.78</v>
      </c>
      <c r="G236" s="184"/>
      <c r="H236" s="184"/>
      <c r="I236" s="184"/>
      <c r="J236" s="184"/>
      <c r="K236" s="184"/>
      <c r="L236" s="184"/>
      <c r="M236" s="184"/>
      <c r="N236" s="184"/>
      <c r="O236" s="184"/>
      <c r="P236" s="184"/>
      <c r="Q236" s="184"/>
      <c r="R236" s="184"/>
      <c r="S236" s="184"/>
      <c r="T236" s="184"/>
      <c r="U236" s="184"/>
      <c r="V236" s="32"/>
      <c r="W236" s="221"/>
      <c r="AC236" s="222"/>
      <c r="AD236" s="222"/>
    </row>
    <row r="237" spans="2:30" s="122" customFormat="1" x14ac:dyDescent="0.2">
      <c r="B237" s="182"/>
      <c r="C237" s="182"/>
      <c r="D237" s="220"/>
      <c r="E237" s="117">
        <v>631211</v>
      </c>
      <c r="F237" s="121">
        <f>+SUMIFS([1]DK!$I$105:$I$240,[1]DK!$A$105:$A$240,'[1]6.4'!$E237)</f>
        <v>0</v>
      </c>
      <c r="G237" s="184"/>
      <c r="H237" s="184"/>
      <c r="I237" s="184"/>
      <c r="J237" s="184"/>
      <c r="K237" s="184"/>
      <c r="L237" s="184"/>
      <c r="M237" s="184"/>
      <c r="N237" s="184"/>
      <c r="O237" s="184"/>
      <c r="P237" s="184"/>
      <c r="Q237" s="184"/>
      <c r="R237" s="184"/>
      <c r="S237" s="184"/>
      <c r="T237" s="184"/>
      <c r="U237" s="184"/>
      <c r="V237" s="32"/>
      <c r="W237" s="221"/>
      <c r="AC237" s="222"/>
      <c r="AD237" s="222"/>
    </row>
    <row r="238" spans="2:30" s="122" customFormat="1" x14ac:dyDescent="0.2">
      <c r="B238" s="182"/>
      <c r="C238" s="182"/>
      <c r="D238" s="220"/>
      <c r="E238" s="117">
        <v>631212</v>
      </c>
      <c r="F238" s="121">
        <f>+SUMIFS([1]DK!$I$105:$I$240,[1]DK!$A$105:$A$240,'[1]6.4'!$E238)</f>
        <v>3098.91</v>
      </c>
      <c r="G238" s="184"/>
      <c r="H238" s="184"/>
      <c r="I238" s="184"/>
      <c r="J238" s="184"/>
      <c r="K238" s="184"/>
      <c r="L238" s="184"/>
      <c r="M238" s="184"/>
      <c r="N238" s="184"/>
      <c r="O238" s="184"/>
      <c r="P238" s="184"/>
      <c r="Q238" s="184"/>
      <c r="R238" s="184"/>
      <c r="S238" s="184"/>
      <c r="T238" s="184"/>
      <c r="U238" s="184"/>
      <c r="V238" s="32"/>
      <c r="W238" s="221"/>
      <c r="AC238" s="222"/>
      <c r="AD238" s="222"/>
    </row>
    <row r="239" spans="2:30" s="122" customFormat="1" x14ac:dyDescent="0.2">
      <c r="B239" s="182"/>
      <c r="C239" s="182"/>
      <c r="D239" s="220"/>
      <c r="E239" s="117">
        <v>63122</v>
      </c>
      <c r="F239" s="121">
        <f>+SUMIFS([1]DK!$I$105:$I$240,[1]DK!$A$105:$A$240,'[1]6.4'!$E239)</f>
        <v>1942</v>
      </c>
      <c r="G239" s="184"/>
      <c r="H239" s="184"/>
      <c r="I239" s="184"/>
      <c r="J239" s="184"/>
      <c r="K239" s="184"/>
      <c r="L239" s="184"/>
      <c r="M239" s="184"/>
      <c r="N239" s="184"/>
      <c r="O239" s="184"/>
      <c r="P239" s="184"/>
      <c r="Q239" s="184"/>
      <c r="R239" s="184"/>
      <c r="S239" s="184"/>
      <c r="T239" s="184"/>
      <c r="U239" s="184"/>
      <c r="V239" s="32"/>
      <c r="W239" s="221"/>
      <c r="AC239" s="222"/>
      <c r="AD239" s="222"/>
    </row>
    <row r="240" spans="2:30" s="122" customFormat="1" x14ac:dyDescent="0.2">
      <c r="B240" s="182"/>
      <c r="C240" s="182"/>
      <c r="D240" s="220"/>
      <c r="E240" s="117">
        <v>63123</v>
      </c>
      <c r="F240" s="121">
        <f>+SUMIFS([1]DK!$I$105:$I$240,[1]DK!$A$105:$A$240,'[1]6.4'!$E240)</f>
        <v>235.02</v>
      </c>
      <c r="G240" s="184"/>
      <c r="H240" s="184"/>
      <c r="I240" s="184"/>
      <c r="J240" s="184"/>
      <c r="K240" s="184"/>
      <c r="L240" s="184"/>
      <c r="M240" s="184"/>
      <c r="N240" s="184"/>
      <c r="O240" s="184"/>
      <c r="P240" s="184"/>
      <c r="Q240" s="184"/>
      <c r="R240" s="184"/>
      <c r="S240" s="184"/>
      <c r="T240" s="184"/>
      <c r="U240" s="184"/>
      <c r="V240" s="32"/>
      <c r="W240" s="221"/>
      <c r="AC240" s="222"/>
      <c r="AD240" s="222"/>
    </row>
    <row r="241" spans="2:30" s="122" customFormat="1" x14ac:dyDescent="0.2">
      <c r="B241" s="182"/>
      <c r="C241" s="182"/>
      <c r="D241" s="220"/>
      <c r="E241" s="117">
        <v>63124</v>
      </c>
      <c r="F241" s="121">
        <f>+SUMIFS([1]DK!$I$105:$I$240,[1]DK!$A$105:$A$240,'[1]6.4'!$E241)</f>
        <v>0</v>
      </c>
      <c r="G241" s="184"/>
      <c r="H241" s="184"/>
      <c r="I241" s="184"/>
      <c r="J241" s="184"/>
      <c r="K241" s="184"/>
      <c r="L241" s="184"/>
      <c r="M241" s="184"/>
      <c r="N241" s="184"/>
      <c r="O241" s="184"/>
      <c r="P241" s="184"/>
      <c r="Q241" s="184"/>
      <c r="R241" s="184"/>
      <c r="S241" s="184"/>
      <c r="T241" s="184"/>
      <c r="U241" s="184"/>
      <c r="V241" s="32"/>
      <c r="W241" s="221"/>
      <c r="AC241" s="222"/>
      <c r="AD241" s="222"/>
    </row>
    <row r="242" spans="2:30" s="122" customFormat="1" x14ac:dyDescent="0.2">
      <c r="B242" s="182"/>
      <c r="C242" s="182"/>
      <c r="D242" s="220"/>
      <c r="E242" s="117">
        <v>6313</v>
      </c>
      <c r="F242" s="121">
        <f>+SUMIFS([1]DK!$I$105:$I$240,[1]DK!$A$105:$A$240,'[1]6.4'!$E242)</f>
        <v>0</v>
      </c>
      <c r="G242" s="184"/>
      <c r="H242" s="184"/>
      <c r="I242" s="184"/>
      <c r="J242" s="184"/>
      <c r="K242" s="184"/>
      <c r="L242" s="184"/>
      <c r="M242" s="184"/>
      <c r="N242" s="184"/>
      <c r="O242" s="184"/>
      <c r="P242" s="184"/>
      <c r="Q242" s="184"/>
      <c r="R242" s="184"/>
      <c r="S242" s="184"/>
      <c r="T242" s="184"/>
      <c r="U242" s="184"/>
      <c r="V242" s="32"/>
      <c r="W242" s="221"/>
      <c r="AC242" s="222"/>
      <c r="AD242" s="222"/>
    </row>
    <row r="243" spans="2:30" s="122" customFormat="1" x14ac:dyDescent="0.2">
      <c r="B243" s="182"/>
      <c r="C243" s="182"/>
      <c r="D243" s="220"/>
      <c r="E243" s="117"/>
      <c r="F243" s="121">
        <f>+SUMIFS([1]DK!$I$105:$I$240,[1]DK!$A$105:$A$240,'[1]6.4'!$E243)</f>
        <v>0</v>
      </c>
      <c r="G243" s="184"/>
      <c r="H243" s="184"/>
      <c r="I243" s="184"/>
      <c r="J243" s="184"/>
      <c r="K243" s="184"/>
      <c r="L243" s="184"/>
      <c r="M243" s="184"/>
      <c r="N243" s="184"/>
      <c r="O243" s="184"/>
      <c r="P243" s="184"/>
      <c r="Q243" s="184"/>
      <c r="R243" s="184"/>
      <c r="S243" s="184"/>
      <c r="T243" s="184"/>
      <c r="U243" s="184"/>
      <c r="V243" s="32"/>
      <c r="W243" s="221"/>
      <c r="AC243" s="222"/>
      <c r="AD243" s="222"/>
    </row>
    <row r="244" spans="2:30" s="122" customFormat="1" x14ac:dyDescent="0.2">
      <c r="B244" s="182"/>
      <c r="C244" s="182"/>
      <c r="D244" s="220"/>
      <c r="E244" s="117"/>
      <c r="F244" s="121">
        <f>+SUMIFS([1]DK!$I$105:$I$240,[1]DK!$A$105:$A$240,'[1]6.4'!$E244)</f>
        <v>0</v>
      </c>
      <c r="G244" s="184"/>
      <c r="H244" s="184"/>
      <c r="I244" s="184"/>
      <c r="J244" s="184"/>
      <c r="K244" s="184"/>
      <c r="L244" s="184"/>
      <c r="M244" s="184"/>
      <c r="N244" s="184"/>
      <c r="O244" s="184"/>
      <c r="P244" s="184"/>
      <c r="Q244" s="184"/>
      <c r="R244" s="184"/>
      <c r="S244" s="184"/>
      <c r="T244" s="184"/>
      <c r="U244" s="184"/>
      <c r="V244" s="32"/>
      <c r="W244" s="221"/>
      <c r="AC244" s="222"/>
      <c r="AD244" s="222"/>
    </row>
    <row r="245" spans="2:30" s="122" customFormat="1" x14ac:dyDescent="0.2">
      <c r="B245" s="182"/>
      <c r="C245" s="182"/>
      <c r="D245" s="220"/>
      <c r="E245" s="117">
        <v>650</v>
      </c>
      <c r="F245" s="121">
        <f>+SUMIFS([1]DK!$I$105:$I$240,[1]DK!$A$105:$A$240,'[1]6.4'!$E245)</f>
        <v>0</v>
      </c>
      <c r="G245" s="184"/>
      <c r="H245" s="184"/>
      <c r="I245" s="184"/>
      <c r="J245" s="184"/>
      <c r="K245" s="184"/>
      <c r="L245" s="184"/>
      <c r="M245" s="184"/>
      <c r="N245" s="184"/>
      <c r="O245" s="184"/>
      <c r="P245" s="184"/>
      <c r="Q245" s="184"/>
      <c r="R245" s="184"/>
      <c r="S245" s="184"/>
      <c r="T245" s="184"/>
      <c r="U245" s="184"/>
      <c r="V245" s="32"/>
      <c r="W245" s="221"/>
      <c r="AC245" s="222"/>
      <c r="AD245" s="222"/>
    </row>
    <row r="246" spans="2:30" s="122" customFormat="1" x14ac:dyDescent="0.2">
      <c r="B246" s="182"/>
      <c r="C246" s="182"/>
      <c r="D246" s="220"/>
      <c r="E246" s="117">
        <v>6511</v>
      </c>
      <c r="F246" s="121">
        <f>+SUMIFS([1]DK!$I$105:$I$240,[1]DK!$A$105:$A$240,'[1]6.4'!$E246)</f>
        <v>0</v>
      </c>
      <c r="G246" s="184"/>
      <c r="H246" s="184"/>
      <c r="I246" s="184"/>
      <c r="J246" s="184"/>
      <c r="K246" s="184"/>
      <c r="L246" s="184"/>
      <c r="M246" s="184"/>
      <c r="N246" s="184"/>
      <c r="O246" s="184"/>
      <c r="P246" s="184"/>
      <c r="Q246" s="184"/>
      <c r="R246" s="184"/>
      <c r="S246" s="184"/>
      <c r="T246" s="184"/>
      <c r="U246" s="184"/>
      <c r="V246" s="32"/>
      <c r="W246" s="221"/>
      <c r="AC246" s="222"/>
      <c r="AD246" s="222"/>
    </row>
    <row r="247" spans="2:30" s="122" customFormat="1" x14ac:dyDescent="0.2">
      <c r="B247" s="182"/>
      <c r="C247" s="182"/>
      <c r="D247" s="220"/>
      <c r="E247" s="117">
        <v>6512</v>
      </c>
      <c r="F247" s="121">
        <f>+SUMIFS([1]DK!$I$105:$I$240,[1]DK!$A$105:$A$240,'[1]6.4'!$E247)</f>
        <v>0</v>
      </c>
      <c r="G247" s="184"/>
      <c r="H247" s="184"/>
      <c r="I247" s="184"/>
      <c r="J247" s="184"/>
      <c r="K247" s="184"/>
      <c r="L247" s="184"/>
      <c r="M247" s="184"/>
      <c r="N247" s="184"/>
      <c r="O247" s="184"/>
      <c r="P247" s="184"/>
      <c r="Q247" s="184"/>
      <c r="R247" s="184"/>
      <c r="S247" s="184"/>
      <c r="T247" s="184"/>
      <c r="U247" s="184"/>
      <c r="V247" s="32"/>
      <c r="W247" s="221"/>
      <c r="AC247" s="222"/>
      <c r="AD247" s="222"/>
    </row>
    <row r="248" spans="2:30" s="122" customFormat="1" x14ac:dyDescent="0.2">
      <c r="B248" s="182"/>
      <c r="C248" s="182"/>
      <c r="D248" s="220"/>
      <c r="E248" s="117">
        <v>652</v>
      </c>
      <c r="F248" s="121">
        <f>+SUMIFS([1]DK!$I$105:$I$240,[1]DK!$A$105:$A$240,'[1]6.4'!$E248)</f>
        <v>0</v>
      </c>
      <c r="G248" s="184"/>
      <c r="H248" s="184"/>
      <c r="I248" s="184"/>
      <c r="J248" s="184"/>
      <c r="K248" s="184"/>
      <c r="L248" s="184"/>
      <c r="M248" s="184"/>
      <c r="N248" s="184"/>
      <c r="O248" s="184"/>
      <c r="P248" s="184"/>
      <c r="Q248" s="184"/>
      <c r="R248" s="184"/>
      <c r="S248" s="184"/>
      <c r="T248" s="184"/>
      <c r="U248" s="184"/>
      <c r="V248" s="32"/>
      <c r="W248" s="221"/>
      <c r="AC248" s="222"/>
      <c r="AD248" s="222"/>
    </row>
    <row r="249" spans="2:30" s="122" customFormat="1" x14ac:dyDescent="0.2">
      <c r="B249" s="182"/>
      <c r="C249" s="182"/>
      <c r="D249" s="220"/>
      <c r="E249" s="117">
        <v>653</v>
      </c>
      <c r="F249" s="121">
        <f>+SUMIFS([1]DK!$I$105:$I$240,[1]DK!$A$105:$A$240,'[1]6.4'!$E249)</f>
        <v>0</v>
      </c>
      <c r="G249" s="184"/>
      <c r="H249" s="184"/>
      <c r="I249" s="184"/>
      <c r="J249" s="184"/>
      <c r="K249" s="184"/>
      <c r="L249" s="184"/>
      <c r="M249" s="184"/>
      <c r="N249" s="184"/>
      <c r="O249" s="184"/>
      <c r="P249" s="184"/>
      <c r="Q249" s="184"/>
      <c r="R249" s="184"/>
      <c r="S249" s="184"/>
      <c r="T249" s="184"/>
      <c r="U249" s="184"/>
      <c r="V249" s="32"/>
      <c r="W249" s="221"/>
      <c r="AC249" s="222"/>
      <c r="AD249" s="222"/>
    </row>
    <row r="250" spans="2:30" s="122" customFormat="1" x14ac:dyDescent="0.2">
      <c r="B250" s="182"/>
      <c r="C250" s="182"/>
      <c r="D250" s="220"/>
      <c r="E250" s="117">
        <v>654</v>
      </c>
      <c r="F250" s="121">
        <f>+SUMIFS([1]DK!$I$105:$I$240,[1]DK!$A$105:$A$240,'[1]6.4'!$E250)</f>
        <v>0</v>
      </c>
      <c r="G250" s="184"/>
      <c r="H250" s="184"/>
      <c r="I250" s="184"/>
      <c r="J250" s="184"/>
      <c r="K250" s="184"/>
      <c r="L250" s="184"/>
      <c r="M250" s="184"/>
      <c r="N250" s="184"/>
      <c r="O250" s="184"/>
      <c r="P250" s="184"/>
      <c r="Q250" s="184"/>
      <c r="R250" s="184"/>
      <c r="S250" s="184"/>
      <c r="T250" s="184"/>
      <c r="U250" s="184"/>
      <c r="V250" s="32"/>
      <c r="W250" s="221"/>
      <c r="AC250" s="222"/>
      <c r="AD250" s="222"/>
    </row>
    <row r="251" spans="2:30" s="122" customFormat="1" x14ac:dyDescent="0.2">
      <c r="B251" s="182"/>
      <c r="C251" s="182"/>
      <c r="D251" s="220"/>
      <c r="E251" s="117">
        <v>656</v>
      </c>
      <c r="F251" s="121">
        <f>+SUMIFS([1]DK!$I$105:$I$240,[1]DK!$A$105:$A$240,'[1]6.4'!$E251)</f>
        <v>0</v>
      </c>
      <c r="G251" s="184"/>
      <c r="H251" s="184"/>
      <c r="I251" s="184"/>
      <c r="J251" s="184"/>
      <c r="K251" s="184"/>
      <c r="L251" s="184"/>
      <c r="M251" s="184"/>
      <c r="N251" s="184"/>
      <c r="O251" s="184"/>
      <c r="P251" s="184"/>
      <c r="Q251" s="184"/>
      <c r="R251" s="184"/>
      <c r="S251" s="184"/>
      <c r="T251" s="184"/>
      <c r="U251" s="184"/>
      <c r="V251" s="32"/>
      <c r="W251" s="221"/>
      <c r="AC251" s="222"/>
      <c r="AD251" s="222"/>
    </row>
    <row r="252" spans="2:30" s="122" customFormat="1" x14ac:dyDescent="0.2">
      <c r="B252" s="182"/>
      <c r="C252" s="182"/>
      <c r="D252" s="220"/>
      <c r="E252" s="117">
        <v>67010</v>
      </c>
      <c r="F252" s="121">
        <f>+SUMIFS([1]DK!$I$105:$I$240,[1]DK!$A$105:$A$240,'[1]6.4'!$E252)</f>
        <v>0</v>
      </c>
      <c r="G252" s="184"/>
      <c r="H252" s="184"/>
      <c r="I252" s="184"/>
      <c r="J252" s="184"/>
      <c r="K252" s="184"/>
      <c r="L252" s="184"/>
      <c r="M252" s="184"/>
      <c r="N252" s="184"/>
      <c r="O252" s="184"/>
      <c r="P252" s="184"/>
      <c r="Q252" s="184"/>
      <c r="R252" s="184"/>
      <c r="S252" s="184"/>
      <c r="T252" s="184"/>
      <c r="U252" s="184"/>
      <c r="V252" s="32"/>
      <c r="W252" s="221"/>
      <c r="AC252" s="222"/>
      <c r="AD252" s="222"/>
    </row>
    <row r="253" spans="2:30" s="122" customFormat="1" x14ac:dyDescent="0.2">
      <c r="B253" s="182"/>
      <c r="C253" s="182"/>
      <c r="D253" s="220"/>
      <c r="E253" s="117">
        <v>67018</v>
      </c>
      <c r="F253" s="121">
        <f>+SUMIFS([1]DK!$I$105:$I$240,[1]DK!$A$105:$A$240,'[1]6.4'!$E253)</f>
        <v>0</v>
      </c>
      <c r="G253" s="184"/>
      <c r="H253" s="184"/>
      <c r="I253" s="184"/>
      <c r="J253" s="184"/>
      <c r="K253" s="184"/>
      <c r="L253" s="184"/>
      <c r="M253" s="184"/>
      <c r="N253" s="184"/>
      <c r="O253" s="184"/>
      <c r="P253" s="184"/>
      <c r="Q253" s="184"/>
      <c r="R253" s="184"/>
      <c r="S253" s="184"/>
      <c r="T253" s="184"/>
      <c r="U253" s="184"/>
      <c r="V253" s="32"/>
      <c r="W253" s="221"/>
      <c r="AC253" s="222"/>
      <c r="AD253" s="222"/>
    </row>
    <row r="254" spans="2:30" s="122" customFormat="1" x14ac:dyDescent="0.2">
      <c r="B254" s="182"/>
      <c r="C254" s="182"/>
      <c r="D254" s="220"/>
      <c r="E254" s="117">
        <v>67020</v>
      </c>
      <c r="F254" s="121">
        <f>+SUMIFS([1]DK!$I$105:$I$240,[1]DK!$A$105:$A$240,'[1]6.4'!$E254)</f>
        <v>0</v>
      </c>
      <c r="G254" s="184"/>
      <c r="H254" s="184"/>
      <c r="I254" s="184"/>
      <c r="J254" s="184"/>
      <c r="K254" s="184"/>
      <c r="L254" s="184"/>
      <c r="M254" s="184"/>
      <c r="N254" s="184"/>
      <c r="O254" s="184"/>
      <c r="P254" s="184"/>
      <c r="Q254" s="184"/>
      <c r="R254" s="184"/>
      <c r="S254" s="184"/>
      <c r="T254" s="184"/>
      <c r="U254" s="184"/>
      <c r="V254" s="32"/>
      <c r="W254" s="221"/>
      <c r="AC254" s="222"/>
      <c r="AD254" s="222"/>
    </row>
    <row r="255" spans="2:30" s="122" customFormat="1" x14ac:dyDescent="0.2">
      <c r="B255" s="182"/>
      <c r="C255" s="182"/>
      <c r="D255" s="220"/>
      <c r="E255" s="117">
        <v>67021</v>
      </c>
      <c r="F255" s="121">
        <f>+SUMIFS([1]DK!$I$105:$I$240,[1]DK!$A$105:$A$240,'[1]6.4'!$E255)</f>
        <v>0</v>
      </c>
      <c r="G255" s="184"/>
      <c r="H255" s="184"/>
      <c r="I255" s="184"/>
      <c r="J255" s="184"/>
      <c r="K255" s="184"/>
      <c r="L255" s="184"/>
      <c r="M255" s="184"/>
      <c r="N255" s="184"/>
      <c r="O255" s="184"/>
      <c r="P255" s="184"/>
      <c r="Q255" s="184"/>
      <c r="R255" s="184"/>
      <c r="S255" s="184"/>
      <c r="T255" s="184"/>
      <c r="U255" s="184"/>
      <c r="V255" s="32"/>
      <c r="W255" s="221"/>
      <c r="AC255" s="222"/>
      <c r="AD255" s="222"/>
    </row>
    <row r="256" spans="2:30" s="122" customFormat="1" x14ac:dyDescent="0.2">
      <c r="B256" s="182"/>
      <c r="C256" s="182"/>
      <c r="D256" s="220"/>
      <c r="E256" s="117">
        <v>68001</v>
      </c>
      <c r="F256" s="121">
        <f>+SUMIFS([1]DK!$I$105:$I$240,[1]DK!$A$105:$A$240,'[1]6.4'!$E256)</f>
        <v>0</v>
      </c>
      <c r="G256" s="184"/>
      <c r="H256" s="184"/>
      <c r="I256" s="184"/>
      <c r="J256" s="184"/>
      <c r="K256" s="184"/>
      <c r="L256" s="184"/>
      <c r="M256" s="184"/>
      <c r="N256" s="184"/>
      <c r="O256" s="184"/>
      <c r="P256" s="184"/>
      <c r="Q256" s="184"/>
      <c r="R256" s="184"/>
      <c r="S256" s="184"/>
      <c r="T256" s="184"/>
      <c r="U256" s="184"/>
      <c r="V256" s="32"/>
      <c r="W256" s="221"/>
      <c r="AC256" s="222"/>
      <c r="AD256" s="222"/>
    </row>
    <row r="257" spans="2:30" s="122" customFormat="1" x14ac:dyDescent="0.2">
      <c r="B257" s="182"/>
      <c r="C257" s="182"/>
      <c r="D257" s="220"/>
      <c r="E257" s="117">
        <v>68002</v>
      </c>
      <c r="F257" s="121">
        <f>+SUMIFS([1]DK!$I$105:$I$240,[1]DK!$A$105:$A$240,'[1]6.4'!$E257)</f>
        <v>0</v>
      </c>
      <c r="G257" s="184"/>
      <c r="H257" s="184"/>
      <c r="I257" s="184"/>
      <c r="J257" s="184"/>
      <c r="K257" s="184"/>
      <c r="L257" s="184"/>
      <c r="M257" s="184"/>
      <c r="N257" s="184"/>
      <c r="O257" s="184"/>
      <c r="P257" s="184"/>
      <c r="Q257" s="184"/>
      <c r="R257" s="184"/>
      <c r="S257" s="184"/>
      <c r="T257" s="184"/>
      <c r="U257" s="184"/>
      <c r="V257" s="32"/>
      <c r="W257" s="221"/>
      <c r="AC257" s="222"/>
      <c r="AD257" s="222"/>
    </row>
    <row r="258" spans="2:30" s="122" customFormat="1" x14ac:dyDescent="0.2">
      <c r="B258" s="182"/>
      <c r="C258" s="182"/>
      <c r="D258" s="220"/>
      <c r="E258" s="117">
        <v>6801</v>
      </c>
      <c r="F258" s="121">
        <f>+SUMIFS([1]DK!$I$105:$I$240,[1]DK!$A$105:$A$240,'[1]6.4'!$E258)</f>
        <v>0</v>
      </c>
      <c r="G258" s="184"/>
      <c r="H258" s="184"/>
      <c r="I258" s="184"/>
      <c r="J258" s="184"/>
      <c r="K258" s="184"/>
      <c r="L258" s="184"/>
      <c r="M258" s="184"/>
      <c r="N258" s="184"/>
      <c r="O258" s="184"/>
      <c r="P258" s="184"/>
      <c r="Q258" s="184"/>
      <c r="R258" s="184"/>
      <c r="S258" s="184"/>
      <c r="T258" s="184"/>
      <c r="U258" s="184"/>
      <c r="V258" s="32"/>
      <c r="W258" s="221"/>
      <c r="AC258" s="222"/>
      <c r="AD258" s="222"/>
    </row>
    <row r="259" spans="2:30" s="122" customFormat="1" x14ac:dyDescent="0.2">
      <c r="B259" s="182"/>
      <c r="C259" s="182"/>
      <c r="D259" s="220"/>
      <c r="E259" s="117">
        <v>68021</v>
      </c>
      <c r="F259" s="121">
        <f>+SUMIFS([1]DK!$I$105:$I$240,[1]DK!$A$105:$A$240,'[1]6.4'!$E259)</f>
        <v>5622.59</v>
      </c>
      <c r="G259" s="184"/>
      <c r="H259" s="184"/>
      <c r="I259" s="184"/>
      <c r="J259" s="184"/>
      <c r="K259" s="184"/>
      <c r="L259" s="184"/>
      <c r="M259" s="184"/>
      <c r="N259" s="184"/>
      <c r="O259" s="184"/>
      <c r="P259" s="184"/>
      <c r="Q259" s="184"/>
      <c r="R259" s="184"/>
      <c r="S259" s="184"/>
      <c r="T259" s="184"/>
      <c r="U259" s="184"/>
      <c r="V259" s="32"/>
      <c r="W259" s="221"/>
      <c r="AC259" s="222"/>
      <c r="AD259" s="222"/>
    </row>
    <row r="260" spans="2:30" s="122" customFormat="1" x14ac:dyDescent="0.2">
      <c r="B260" s="182"/>
      <c r="C260" s="182"/>
      <c r="D260" s="220"/>
      <c r="E260" s="117">
        <v>68023</v>
      </c>
      <c r="F260" s="121">
        <f>+SUMIFS([1]DK!$I$105:$I$240,[1]DK!$A$105:$A$240,'[1]6.4'!$E260)</f>
        <v>0</v>
      </c>
      <c r="G260" s="184"/>
      <c r="H260" s="184"/>
      <c r="I260" s="184"/>
      <c r="J260" s="184"/>
      <c r="K260" s="184"/>
      <c r="L260" s="184"/>
      <c r="M260" s="184"/>
      <c r="N260" s="184"/>
      <c r="O260" s="184"/>
      <c r="P260" s="184"/>
      <c r="Q260" s="184"/>
      <c r="R260" s="184"/>
      <c r="S260" s="184"/>
      <c r="T260" s="184"/>
      <c r="U260" s="184"/>
      <c r="V260" s="32"/>
      <c r="W260" s="221"/>
      <c r="AC260" s="222"/>
      <c r="AD260" s="222"/>
    </row>
    <row r="261" spans="2:30" s="122" customFormat="1" x14ac:dyDescent="0.2">
      <c r="B261" s="182"/>
      <c r="C261" s="182"/>
      <c r="D261" s="220"/>
      <c r="E261" s="117">
        <v>68024</v>
      </c>
      <c r="F261" s="121">
        <f>+SUMIFS([1]DK!$I$105:$I$240,[1]DK!$A$105:$A$240,'[1]6.4'!$E261)</f>
        <v>0</v>
      </c>
      <c r="G261" s="184"/>
      <c r="H261" s="184"/>
      <c r="I261" s="184"/>
      <c r="J261" s="184"/>
      <c r="K261" s="184"/>
      <c r="L261" s="184"/>
      <c r="M261" s="184"/>
      <c r="N261" s="184"/>
      <c r="O261" s="184"/>
      <c r="P261" s="184"/>
      <c r="Q261" s="184"/>
      <c r="R261" s="184"/>
      <c r="S261" s="184"/>
      <c r="T261" s="184"/>
      <c r="U261" s="184"/>
      <c r="V261" s="32"/>
      <c r="W261" s="221"/>
      <c r="AC261" s="222"/>
      <c r="AD261" s="222"/>
    </row>
    <row r="262" spans="2:30" s="122" customFormat="1" x14ac:dyDescent="0.2">
      <c r="B262" s="182"/>
      <c r="C262" s="182"/>
      <c r="D262" s="220"/>
      <c r="E262" s="117">
        <v>68025</v>
      </c>
      <c r="F262" s="121">
        <f>+SUMIFS([1]DK!$I$105:$I$240,[1]DK!$A$105:$A$240,'[1]6.4'!$E262)</f>
        <v>0</v>
      </c>
      <c r="G262" s="184"/>
      <c r="H262" s="184"/>
      <c r="I262" s="184"/>
      <c r="J262" s="184"/>
      <c r="K262" s="184"/>
      <c r="L262" s="184"/>
      <c r="M262" s="184"/>
      <c r="N262" s="184"/>
      <c r="O262" s="184"/>
      <c r="P262" s="184"/>
      <c r="Q262" s="184"/>
      <c r="R262" s="184"/>
      <c r="S262" s="184"/>
      <c r="T262" s="184"/>
      <c r="U262" s="184"/>
      <c r="V262" s="32"/>
      <c r="W262" s="221"/>
      <c r="AC262" s="222"/>
      <c r="AD262" s="222"/>
    </row>
    <row r="263" spans="2:30" s="122" customFormat="1" x14ac:dyDescent="0.2">
      <c r="B263" s="182"/>
      <c r="C263" s="182"/>
      <c r="D263" s="220"/>
      <c r="E263" s="117">
        <v>68026</v>
      </c>
      <c r="F263" s="121">
        <f>+SUMIFS([1]DK!$I$105:$I$240,[1]DK!$A$105:$A$240,'[1]6.4'!$E263)</f>
        <v>0</v>
      </c>
      <c r="G263" s="184"/>
      <c r="H263" s="184"/>
      <c r="I263" s="184"/>
      <c r="J263" s="184"/>
      <c r="K263" s="184"/>
      <c r="L263" s="184"/>
      <c r="M263" s="184"/>
      <c r="N263" s="184"/>
      <c r="O263" s="184"/>
      <c r="P263" s="184"/>
      <c r="Q263" s="184"/>
      <c r="R263" s="184"/>
      <c r="S263" s="184"/>
      <c r="T263" s="184"/>
      <c r="U263" s="184"/>
      <c r="V263" s="32"/>
      <c r="W263" s="221"/>
      <c r="AC263" s="222"/>
      <c r="AD263" s="222"/>
    </row>
    <row r="264" spans="2:30" s="122" customFormat="1" x14ac:dyDescent="0.2">
      <c r="B264" s="182"/>
      <c r="C264" s="182"/>
      <c r="D264" s="220"/>
      <c r="E264" s="117">
        <v>68031</v>
      </c>
      <c r="F264" s="121">
        <f>+SUMIFS([1]DK!$I$105:$I$240,[1]DK!$A$105:$A$240,'[1]6.4'!$E264)</f>
        <v>0</v>
      </c>
      <c r="G264" s="184"/>
      <c r="H264" s="184"/>
      <c r="I264" s="184"/>
      <c r="J264" s="184"/>
      <c r="K264" s="184"/>
      <c r="L264" s="184"/>
      <c r="M264" s="184"/>
      <c r="N264" s="184"/>
      <c r="O264" s="184"/>
      <c r="P264" s="184"/>
      <c r="Q264" s="184"/>
      <c r="R264" s="184"/>
      <c r="S264" s="184"/>
      <c r="T264" s="184"/>
      <c r="U264" s="184"/>
      <c r="V264" s="32"/>
      <c r="W264" s="221"/>
      <c r="AC264" s="222"/>
      <c r="AD264" s="222"/>
    </row>
    <row r="265" spans="2:30" s="122" customFormat="1" x14ac:dyDescent="0.2">
      <c r="B265" s="182"/>
      <c r="C265" s="182"/>
      <c r="D265" s="220"/>
      <c r="E265" s="117">
        <v>68032</v>
      </c>
      <c r="F265" s="121">
        <f>+SUMIFS([1]DK!$I$105:$I$240,[1]DK!$A$105:$A$240,'[1]6.4'!$E265)</f>
        <v>0</v>
      </c>
      <c r="G265" s="184"/>
      <c r="H265" s="184"/>
      <c r="I265" s="184"/>
      <c r="J265" s="184"/>
      <c r="K265" s="184"/>
      <c r="L265" s="184"/>
      <c r="M265" s="184"/>
      <c r="N265" s="184"/>
      <c r="O265" s="184"/>
      <c r="P265" s="184"/>
      <c r="Q265" s="184"/>
      <c r="R265" s="184"/>
      <c r="S265" s="184"/>
      <c r="T265" s="184"/>
      <c r="U265" s="184"/>
      <c r="V265" s="32"/>
      <c r="W265" s="221"/>
      <c r="AC265" s="222"/>
      <c r="AD265" s="222"/>
    </row>
    <row r="266" spans="2:30" s="122" customFormat="1" x14ac:dyDescent="0.2">
      <c r="B266" s="182"/>
      <c r="C266" s="182"/>
      <c r="D266" s="220"/>
      <c r="E266" s="117">
        <v>68033</v>
      </c>
      <c r="F266" s="121">
        <f>+SUMIFS([1]DK!$I$105:$I$240,[1]DK!$A$105:$A$240,'[1]6.4'!$E266)</f>
        <v>0</v>
      </c>
      <c r="G266" s="184"/>
      <c r="H266" s="184"/>
      <c r="I266" s="184"/>
      <c r="J266" s="184"/>
      <c r="K266" s="184"/>
      <c r="L266" s="184"/>
      <c r="M266" s="184"/>
      <c r="N266" s="184"/>
      <c r="O266" s="184"/>
      <c r="P266" s="184"/>
      <c r="Q266" s="184"/>
      <c r="R266" s="184"/>
      <c r="S266" s="184"/>
      <c r="T266" s="184"/>
      <c r="U266" s="184"/>
      <c r="V266" s="32"/>
      <c r="W266" s="221"/>
      <c r="AC266" s="222"/>
      <c r="AD266" s="222"/>
    </row>
    <row r="267" spans="2:30" s="122" customFormat="1" x14ac:dyDescent="0.2">
      <c r="B267" s="182"/>
      <c r="C267" s="182"/>
      <c r="D267" s="220"/>
      <c r="E267" s="117">
        <v>6804</v>
      </c>
      <c r="F267" s="121">
        <f>+SUMIFS([1]DK!$I$105:$I$240,[1]DK!$A$105:$A$240,'[1]6.4'!$E267)</f>
        <v>33.47</v>
      </c>
      <c r="G267" s="184"/>
      <c r="H267" s="184"/>
      <c r="I267" s="184"/>
      <c r="J267" s="184"/>
      <c r="K267" s="184"/>
      <c r="L267" s="184"/>
      <c r="M267" s="184"/>
      <c r="N267" s="184"/>
      <c r="O267" s="184"/>
      <c r="P267" s="184"/>
      <c r="Q267" s="184"/>
      <c r="R267" s="184"/>
      <c r="S267" s="184"/>
      <c r="T267" s="184"/>
      <c r="U267" s="184"/>
      <c r="V267" s="32"/>
      <c r="W267" s="221"/>
      <c r="AC267" s="222"/>
      <c r="AD267" s="222"/>
    </row>
    <row r="268" spans="2:30" s="122" customFormat="1" x14ac:dyDescent="0.2">
      <c r="B268" s="182"/>
      <c r="C268" s="182"/>
      <c r="D268" s="220"/>
      <c r="E268" s="117">
        <v>6805</v>
      </c>
      <c r="F268" s="121">
        <f>+SUMIFS([1]DK!$I$105:$I$240,[1]DK!$A$105:$A$240,'[1]6.4'!$E268)</f>
        <v>0</v>
      </c>
      <c r="G268" s="184"/>
      <c r="H268" s="184"/>
      <c r="I268" s="184"/>
      <c r="J268" s="184"/>
      <c r="K268" s="184"/>
      <c r="L268" s="184"/>
      <c r="M268" s="184"/>
      <c r="N268" s="184"/>
      <c r="O268" s="184"/>
      <c r="P268" s="184"/>
      <c r="Q268" s="184"/>
      <c r="R268" s="184"/>
      <c r="S268" s="184"/>
      <c r="T268" s="184"/>
      <c r="U268" s="184"/>
      <c r="V268" s="32"/>
      <c r="W268" s="221"/>
      <c r="AC268" s="222"/>
      <c r="AD268" s="222"/>
    </row>
    <row r="269" spans="2:30" s="122" customFormat="1" x14ac:dyDescent="0.2">
      <c r="B269" s="182"/>
      <c r="C269" s="182"/>
      <c r="D269" s="220"/>
      <c r="E269" s="117">
        <v>6806</v>
      </c>
      <c r="F269" s="121">
        <f>+SUMIFS([1]DK!$I$105:$I$240,[1]DK!$A$105:$A$240,'[1]6.4'!$E269)</f>
        <v>0</v>
      </c>
      <c r="G269" s="184"/>
      <c r="H269" s="184"/>
      <c r="I269" s="184"/>
      <c r="J269" s="184"/>
      <c r="K269" s="184"/>
      <c r="L269" s="184"/>
      <c r="M269" s="184"/>
      <c r="N269" s="184"/>
      <c r="O269" s="184"/>
      <c r="P269" s="184"/>
      <c r="Q269" s="184"/>
      <c r="R269" s="184"/>
      <c r="S269" s="184"/>
      <c r="T269" s="184"/>
      <c r="U269" s="184"/>
      <c r="V269" s="32"/>
      <c r="W269" s="221"/>
      <c r="AC269" s="222"/>
      <c r="AD269" s="222"/>
    </row>
    <row r="270" spans="2:30" s="122" customFormat="1" x14ac:dyDescent="0.2">
      <c r="B270" s="182"/>
      <c r="C270" s="182"/>
      <c r="D270" s="220"/>
      <c r="E270" s="117">
        <v>6808</v>
      </c>
      <c r="F270" s="121">
        <f>+SUMIFS([1]DK!$I$105:$I$240,[1]DK!$A$105:$A$240,'[1]6.4'!$E270)</f>
        <v>0</v>
      </c>
      <c r="G270" s="184"/>
      <c r="H270" s="184"/>
      <c r="I270" s="184"/>
      <c r="J270" s="184"/>
      <c r="K270" s="184"/>
      <c r="L270" s="184"/>
      <c r="M270" s="184"/>
      <c r="N270" s="184"/>
      <c r="O270" s="184"/>
      <c r="P270" s="184"/>
      <c r="Q270" s="184"/>
      <c r="R270" s="184"/>
      <c r="S270" s="184"/>
      <c r="T270" s="184"/>
      <c r="U270" s="184"/>
      <c r="V270" s="32"/>
      <c r="W270" s="221"/>
      <c r="AC270" s="222"/>
      <c r="AD270" s="222"/>
    </row>
    <row r="271" spans="2:30" s="122" customFormat="1" x14ac:dyDescent="0.2">
      <c r="B271" s="182"/>
      <c r="C271" s="182"/>
      <c r="D271" s="220"/>
      <c r="E271" s="117">
        <v>6809</v>
      </c>
      <c r="F271" s="121">
        <f>+SUMIFS([1]DK!$I$105:$I$240,[1]DK!$A$105:$A$240,'[1]6.4'!$E271)</f>
        <v>0</v>
      </c>
      <c r="G271" s="184"/>
      <c r="H271" s="184"/>
      <c r="I271" s="184"/>
      <c r="J271" s="184"/>
      <c r="K271" s="184"/>
      <c r="L271" s="184"/>
      <c r="M271" s="184"/>
      <c r="N271" s="184"/>
      <c r="O271" s="184"/>
      <c r="P271" s="184"/>
      <c r="Q271" s="184"/>
      <c r="R271" s="184"/>
      <c r="S271" s="184"/>
      <c r="T271" s="184"/>
      <c r="U271" s="184"/>
      <c r="V271" s="32"/>
      <c r="W271" s="221"/>
      <c r="AC271" s="222"/>
      <c r="AD271" s="222"/>
    </row>
    <row r="272" spans="2:30" s="122" customFormat="1" x14ac:dyDescent="0.2">
      <c r="B272" s="182"/>
      <c r="C272" s="182"/>
      <c r="D272" s="220"/>
      <c r="E272" s="117">
        <v>6810</v>
      </c>
      <c r="F272" s="121">
        <f>+SUMIFS([1]DK!$I$105:$I$240,[1]DK!$A$105:$A$240,'[1]6.4'!$E272)</f>
        <v>0</v>
      </c>
      <c r="G272" s="184"/>
      <c r="H272" s="184"/>
      <c r="I272" s="184"/>
      <c r="J272" s="184"/>
      <c r="K272" s="184"/>
      <c r="L272" s="184"/>
      <c r="M272" s="184"/>
      <c r="N272" s="184"/>
      <c r="O272" s="184"/>
      <c r="P272" s="184"/>
      <c r="Q272" s="184"/>
      <c r="R272" s="184"/>
      <c r="S272" s="184"/>
      <c r="T272" s="184"/>
      <c r="U272" s="184"/>
      <c r="V272" s="32"/>
      <c r="W272" s="221"/>
      <c r="AC272" s="222"/>
      <c r="AD272" s="222"/>
    </row>
    <row r="273" spans="2:30" s="122" customFormat="1" x14ac:dyDescent="0.2">
      <c r="B273" s="182"/>
      <c r="C273" s="182"/>
      <c r="D273" s="220"/>
      <c r="E273" s="117">
        <v>69001</v>
      </c>
      <c r="F273" s="121">
        <f>+SUMIFS([1]DK!$I$105:$I$240,[1]DK!$A$105:$A$240,'[1]6.4'!$E273)</f>
        <v>0</v>
      </c>
      <c r="G273" s="184"/>
      <c r="H273" s="184"/>
      <c r="I273" s="184"/>
      <c r="J273" s="184"/>
      <c r="K273" s="184"/>
      <c r="L273" s="184"/>
      <c r="M273" s="184"/>
      <c r="N273" s="184"/>
      <c r="O273" s="184"/>
      <c r="P273" s="184"/>
      <c r="Q273" s="184"/>
      <c r="R273" s="184"/>
      <c r="S273" s="184"/>
      <c r="T273" s="184"/>
      <c r="U273" s="184"/>
      <c r="V273" s="32"/>
      <c r="W273" s="221"/>
      <c r="AC273" s="222"/>
      <c r="AD273" s="222"/>
    </row>
    <row r="274" spans="2:30" s="122" customFormat="1" x14ac:dyDescent="0.2">
      <c r="B274" s="182"/>
      <c r="C274" s="182"/>
      <c r="D274" s="220"/>
      <c r="E274" s="117">
        <v>69002</v>
      </c>
      <c r="F274" s="121">
        <f>+SUMIFS([1]DK!$I$105:$I$240,[1]DK!$A$105:$A$240,'[1]6.4'!$E274)</f>
        <v>0</v>
      </c>
      <c r="G274" s="184"/>
      <c r="H274" s="184"/>
      <c r="I274" s="184"/>
      <c r="J274" s="184"/>
      <c r="K274" s="184"/>
      <c r="L274" s="184"/>
      <c r="M274" s="184"/>
      <c r="N274" s="184"/>
      <c r="O274" s="184"/>
      <c r="P274" s="184"/>
      <c r="Q274" s="184"/>
      <c r="R274" s="184"/>
      <c r="S274" s="184"/>
      <c r="T274" s="184"/>
      <c r="U274" s="184"/>
      <c r="V274" s="32"/>
      <c r="W274" s="221"/>
      <c r="AC274" s="222"/>
      <c r="AD274" s="222"/>
    </row>
    <row r="275" spans="2:30" s="122" customFormat="1" x14ac:dyDescent="0.2">
      <c r="B275" s="182"/>
      <c r="C275" s="182"/>
      <c r="D275" s="220"/>
      <c r="E275" s="117">
        <v>69011</v>
      </c>
      <c r="F275" s="121">
        <f>+SUMIFS([1]DK!$I$105:$I$240,[1]DK!$A$105:$A$240,'[1]6.4'!$E275)</f>
        <v>0</v>
      </c>
      <c r="G275" s="184"/>
      <c r="H275" s="184"/>
      <c r="I275" s="184"/>
      <c r="J275" s="184"/>
      <c r="K275" s="184"/>
      <c r="L275" s="184"/>
      <c r="M275" s="184"/>
      <c r="N275" s="184"/>
      <c r="O275" s="184"/>
      <c r="P275" s="184"/>
      <c r="Q275" s="184"/>
      <c r="R275" s="184"/>
      <c r="S275" s="184"/>
      <c r="T275" s="184"/>
      <c r="U275" s="184"/>
      <c r="V275" s="32"/>
      <c r="W275" s="221"/>
      <c r="AC275" s="222"/>
      <c r="AD275" s="222"/>
    </row>
    <row r="276" spans="2:30" s="122" customFormat="1" x14ac:dyDescent="0.2">
      <c r="B276" s="215"/>
      <c r="C276" s="215"/>
      <c r="D276" s="223"/>
      <c r="E276" s="117">
        <v>69012</v>
      </c>
      <c r="F276" s="121">
        <f>+SUMIFS([1]DK!$I$105:$I$240,[1]DK!$A$105:$A$240,'[1]6.4'!$E276)</f>
        <v>0</v>
      </c>
      <c r="G276" s="186"/>
      <c r="H276" s="186"/>
      <c r="I276" s="186"/>
      <c r="J276" s="186"/>
      <c r="K276" s="186"/>
      <c r="L276" s="186"/>
      <c r="M276" s="186"/>
      <c r="N276" s="186"/>
      <c r="O276" s="186"/>
      <c r="P276" s="186"/>
      <c r="Q276" s="186"/>
      <c r="R276" s="186"/>
      <c r="S276" s="186"/>
      <c r="T276" s="186"/>
      <c r="U276" s="186"/>
      <c r="V276" s="35"/>
      <c r="W276" s="221"/>
      <c r="AC276" s="224"/>
      <c r="AD276" s="224"/>
    </row>
    <row r="277" spans="2:30" x14ac:dyDescent="0.2">
      <c r="B277" s="225" t="s">
        <v>36</v>
      </c>
      <c r="C277" s="226" t="s">
        <v>224</v>
      </c>
      <c r="D277" s="202" t="s">
        <v>148</v>
      </c>
      <c r="E277" s="112"/>
      <c r="F277" s="227"/>
      <c r="G277" s="202"/>
      <c r="H277" s="202"/>
      <c r="I277" s="202"/>
      <c r="J277" s="202"/>
      <c r="K277" s="202"/>
      <c r="L277" s="202"/>
      <c r="M277" s="202"/>
      <c r="N277" s="202"/>
      <c r="O277" s="202"/>
      <c r="P277" s="202"/>
      <c r="Q277" s="202"/>
      <c r="R277" s="202"/>
      <c r="S277" s="202"/>
      <c r="T277" s="202"/>
      <c r="U277" s="202"/>
      <c r="V277" s="228" t="s">
        <v>36</v>
      </c>
      <c r="W277" s="229" t="s">
        <v>225</v>
      </c>
      <c r="AC277" s="202"/>
      <c r="AD277" s="202"/>
    </row>
    <row r="278" spans="2:30" x14ac:dyDescent="0.2">
      <c r="B278" s="230" t="s">
        <v>39</v>
      </c>
      <c r="C278" s="231"/>
      <c r="D278" s="231"/>
      <c r="E278" s="232"/>
      <c r="F278" s="233">
        <f t="shared" ref="F278:V278" si="4">+SUM(F7:F277)</f>
        <v>886452.74000000011</v>
      </c>
      <c r="G278" s="234">
        <f t="shared" si="4"/>
        <v>-134073.76999999999</v>
      </c>
      <c r="H278" s="234">
        <f t="shared" si="4"/>
        <v>134073.76999999999</v>
      </c>
      <c r="I278" s="234">
        <f t="shared" si="4"/>
        <v>0</v>
      </c>
      <c r="J278" s="234">
        <f t="shared" si="4"/>
        <v>0</v>
      </c>
      <c r="K278" s="234">
        <f t="shared" si="4"/>
        <v>0</v>
      </c>
      <c r="L278" s="234">
        <f t="shared" si="4"/>
        <v>0</v>
      </c>
      <c r="M278" s="234">
        <f t="shared" si="4"/>
        <v>0</v>
      </c>
      <c r="N278" s="234">
        <f t="shared" si="4"/>
        <v>0</v>
      </c>
      <c r="O278" s="234">
        <f t="shared" si="4"/>
        <v>0</v>
      </c>
      <c r="P278" s="234">
        <f t="shared" si="4"/>
        <v>0</v>
      </c>
      <c r="Q278" s="234">
        <f t="shared" si="4"/>
        <v>0</v>
      </c>
      <c r="R278" s="234">
        <f t="shared" si="4"/>
        <v>0</v>
      </c>
      <c r="S278" s="234">
        <f t="shared" si="4"/>
        <v>0</v>
      </c>
      <c r="T278" s="234">
        <f t="shared" si="4"/>
        <v>0</v>
      </c>
      <c r="U278" s="234">
        <f t="shared" si="4"/>
        <v>0</v>
      </c>
      <c r="V278" s="233">
        <f t="shared" si="4"/>
        <v>886452.73999999987</v>
      </c>
      <c r="W278" s="229"/>
      <c r="AC278" s="233">
        <f>+SUM(AC7:AC277)</f>
        <v>886452.5199999999</v>
      </c>
      <c r="AD278" s="233">
        <f>+SUM(AD7:AD277)</f>
        <v>0.21999999995387043</v>
      </c>
    </row>
    <row r="280" spans="2:30" x14ac:dyDescent="0.2">
      <c r="E280" s="120" t="s">
        <v>226</v>
      </c>
      <c r="F280" s="28">
        <f>'[1]2.FA'!D99+'[1]2.FA'!D101+'[1]2.FA'!D105+'[1]2.FA'!D108+'[1]2.FA'!D113</f>
        <v>886452.52000000014</v>
      </c>
      <c r="V280" s="28">
        <f>+'[1]4'!$D$21*1000</f>
        <v>863985.45337019302</v>
      </c>
      <c r="W280" s="122" t="s">
        <v>42</v>
      </c>
    </row>
    <row r="281" spans="2:30" x14ac:dyDescent="0.2">
      <c r="E281" s="44" t="s">
        <v>43</v>
      </c>
      <c r="F281" s="235">
        <f>F278-F280</f>
        <v>0.21999999997206032</v>
      </c>
      <c r="V281" s="28">
        <f>('[1]3'!$D$86+'[1]3'!$D$52)*1000</f>
        <v>22467.066629807079</v>
      </c>
      <c r="W281" s="122" t="s">
        <v>149</v>
      </c>
    </row>
    <row r="282" spans="2:30" x14ac:dyDescent="0.2">
      <c r="V282" s="45">
        <f>+V278-SUM(V280:V281)</f>
        <v>0.21999999973922968</v>
      </c>
      <c r="W282" s="125" t="s">
        <v>43</v>
      </c>
    </row>
    <row r="283" spans="2:30" x14ac:dyDescent="0.2">
      <c r="V283" s="163"/>
      <c r="W283" s="125"/>
    </row>
    <row r="284" spans="2:30" x14ac:dyDescent="0.2">
      <c r="B284" s="236" t="s">
        <v>44</v>
      </c>
      <c r="C284" s="49" t="s">
        <v>45</v>
      </c>
      <c r="D284" s="127"/>
      <c r="E284" s="127"/>
      <c r="F284" s="127"/>
      <c r="G284" s="127"/>
      <c r="H284" s="127"/>
      <c r="I284" s="127"/>
      <c r="J284" s="127"/>
      <c r="K284" s="127"/>
      <c r="L284" s="127"/>
      <c r="M284" s="127"/>
      <c r="N284" s="127"/>
      <c r="O284" s="127"/>
      <c r="P284" s="127"/>
      <c r="Q284" s="127"/>
      <c r="R284" s="127"/>
      <c r="S284" s="127"/>
      <c r="T284" s="127"/>
      <c r="U284" s="127"/>
      <c r="V284" s="127"/>
      <c r="W284" s="237"/>
    </row>
    <row r="285" spans="2:30" x14ac:dyDescent="0.2">
      <c r="B285" s="238" t="s">
        <v>26</v>
      </c>
      <c r="C285" s="1" t="s">
        <v>227</v>
      </c>
      <c r="W285" s="56"/>
    </row>
    <row r="286" spans="2:30" x14ac:dyDescent="0.2">
      <c r="B286" s="238" t="s">
        <v>27</v>
      </c>
      <c r="C286" s="1" t="s">
        <v>228</v>
      </c>
      <c r="W286" s="56"/>
    </row>
    <row r="287" spans="2:30" x14ac:dyDescent="0.2">
      <c r="B287" s="238"/>
      <c r="C287" s="1" t="s">
        <v>229</v>
      </c>
      <c r="W287" s="56"/>
    </row>
    <row r="288" spans="2:30" x14ac:dyDescent="0.2">
      <c r="B288" s="238"/>
      <c r="C288" s="1" t="s">
        <v>230</v>
      </c>
      <c r="W288" s="56"/>
    </row>
    <row r="289" spans="2:23" x14ac:dyDescent="0.2">
      <c r="B289" s="238" t="s">
        <v>28</v>
      </c>
      <c r="C289" s="1" t="s">
        <v>231</v>
      </c>
      <c r="W289" s="56"/>
    </row>
    <row r="290" spans="2:23" x14ac:dyDescent="0.2">
      <c r="B290" s="238"/>
      <c r="C290" s="1" t="s">
        <v>232</v>
      </c>
      <c r="W290" s="56"/>
    </row>
    <row r="291" spans="2:23" x14ac:dyDescent="0.2">
      <c r="B291" s="238"/>
      <c r="C291" s="1" t="s">
        <v>233</v>
      </c>
      <c r="W291" s="56"/>
    </row>
    <row r="292" spans="2:23" x14ac:dyDescent="0.2">
      <c r="B292" s="238"/>
      <c r="C292" s="1" t="s">
        <v>230</v>
      </c>
      <c r="W292" s="56"/>
    </row>
    <row r="293" spans="2:23" x14ac:dyDescent="0.2">
      <c r="B293" s="238" t="s">
        <v>29</v>
      </c>
      <c r="C293" s="1" t="s">
        <v>234</v>
      </c>
      <c r="W293" s="56"/>
    </row>
    <row r="294" spans="2:23" x14ac:dyDescent="0.2">
      <c r="B294" s="238"/>
      <c r="C294" s="1" t="s">
        <v>235</v>
      </c>
      <c r="W294" s="56"/>
    </row>
    <row r="295" spans="2:23" x14ac:dyDescent="0.2">
      <c r="B295" s="238" t="s">
        <v>30</v>
      </c>
      <c r="C295" s="1" t="s">
        <v>236</v>
      </c>
      <c r="W295" s="56"/>
    </row>
    <row r="296" spans="2:23" x14ac:dyDescent="0.2">
      <c r="B296" s="238"/>
      <c r="C296" s="130" t="s">
        <v>237</v>
      </c>
      <c r="W296" s="56"/>
    </row>
    <row r="297" spans="2:23" x14ac:dyDescent="0.2">
      <c r="B297" s="238"/>
      <c r="C297" s="130" t="s">
        <v>157</v>
      </c>
      <c r="W297" s="56"/>
    </row>
    <row r="298" spans="2:23" x14ac:dyDescent="0.2">
      <c r="B298" s="238"/>
      <c r="C298" s="1" t="s">
        <v>238</v>
      </c>
      <c r="W298" s="56"/>
    </row>
    <row r="299" spans="2:23" x14ac:dyDescent="0.2">
      <c r="B299" s="238"/>
      <c r="C299" s="1" t="s">
        <v>159</v>
      </c>
      <c r="W299" s="56"/>
    </row>
    <row r="300" spans="2:23" x14ac:dyDescent="0.2">
      <c r="B300" s="238"/>
      <c r="C300" s="1" t="s">
        <v>160</v>
      </c>
      <c r="W300" s="56"/>
    </row>
    <row r="301" spans="2:23" x14ac:dyDescent="0.2">
      <c r="B301" s="238" t="s">
        <v>31</v>
      </c>
      <c r="C301" s="1" t="s">
        <v>239</v>
      </c>
      <c r="W301" s="56"/>
    </row>
    <row r="302" spans="2:23" x14ac:dyDescent="0.2">
      <c r="B302" s="238"/>
      <c r="C302" s="1" t="s">
        <v>240</v>
      </c>
      <c r="W302" s="56"/>
    </row>
    <row r="303" spans="2:23" x14ac:dyDescent="0.2">
      <c r="B303" s="238" t="s">
        <v>32</v>
      </c>
      <c r="C303" s="1" t="s">
        <v>162</v>
      </c>
      <c r="W303" s="56"/>
    </row>
    <row r="304" spans="2:23" x14ac:dyDescent="0.2">
      <c r="B304" s="238" t="s">
        <v>33</v>
      </c>
      <c r="C304" s="1" t="s">
        <v>163</v>
      </c>
      <c r="W304" s="56"/>
    </row>
    <row r="305" spans="2:23" x14ac:dyDescent="0.2">
      <c r="B305" s="239" t="s">
        <v>35</v>
      </c>
      <c r="C305" s="58" t="s">
        <v>164</v>
      </c>
      <c r="D305" s="58"/>
      <c r="E305" s="58"/>
      <c r="F305" s="58"/>
      <c r="G305" s="58"/>
      <c r="H305" s="58"/>
      <c r="I305" s="58"/>
      <c r="J305" s="58"/>
      <c r="K305" s="58"/>
      <c r="L305" s="58"/>
      <c r="M305" s="58"/>
      <c r="N305" s="58"/>
      <c r="O305" s="58"/>
      <c r="P305" s="58"/>
      <c r="Q305" s="58"/>
      <c r="R305" s="58"/>
      <c r="S305" s="58"/>
      <c r="T305" s="58"/>
      <c r="U305" s="58"/>
      <c r="V305" s="58"/>
      <c r="W305" s="240"/>
    </row>
    <row r="306" spans="2:23" x14ac:dyDescent="0.2">
      <c r="B306" s="241" t="s">
        <v>241</v>
      </c>
    </row>
  </sheetData>
  <mergeCells count="229">
    <mergeCell ref="T201:T276"/>
    <mergeCell ref="U201:U276"/>
    <mergeCell ref="B278:E278"/>
    <mergeCell ref="N201:N276"/>
    <mergeCell ref="O201:O276"/>
    <mergeCell ref="P201:P276"/>
    <mergeCell ref="Q201:Q276"/>
    <mergeCell ref="R201:R276"/>
    <mergeCell ref="S201:S276"/>
    <mergeCell ref="H201:H276"/>
    <mergeCell ref="I201:I276"/>
    <mergeCell ref="J201:J276"/>
    <mergeCell ref="K201:K276"/>
    <mergeCell ref="L201:L276"/>
    <mergeCell ref="M201:M276"/>
    <mergeCell ref="W162:W199"/>
    <mergeCell ref="AC162:AC199"/>
    <mergeCell ref="AD162:AD199"/>
    <mergeCell ref="B200:B276"/>
    <mergeCell ref="C200:C276"/>
    <mergeCell ref="D200:D276"/>
    <mergeCell ref="V200:V276"/>
    <mergeCell ref="AC200:AC276"/>
    <mergeCell ref="AD200:AD276"/>
    <mergeCell ref="G201:G276"/>
    <mergeCell ref="Q162:Q199"/>
    <mergeCell ref="R162:R199"/>
    <mergeCell ref="S162:S199"/>
    <mergeCell ref="T162:T199"/>
    <mergeCell ref="U162:U199"/>
    <mergeCell ref="V162:V199"/>
    <mergeCell ref="K162:K199"/>
    <mergeCell ref="L162:L199"/>
    <mergeCell ref="M162:M199"/>
    <mergeCell ref="N162:N199"/>
    <mergeCell ref="O162:O199"/>
    <mergeCell ref="P162:P199"/>
    <mergeCell ref="AD86:AD111"/>
    <mergeCell ref="B112:B161"/>
    <mergeCell ref="W112:W155"/>
    <mergeCell ref="B162:B199"/>
    <mergeCell ref="C162:C199"/>
    <mergeCell ref="D162:D199"/>
    <mergeCell ref="G162:G199"/>
    <mergeCell ref="H162:H199"/>
    <mergeCell ref="I162:I199"/>
    <mergeCell ref="J162:J199"/>
    <mergeCell ref="R86:R111"/>
    <mergeCell ref="S86:S111"/>
    <mergeCell ref="T86:T111"/>
    <mergeCell ref="U86:U111"/>
    <mergeCell ref="V86:V111"/>
    <mergeCell ref="AC86:AC111"/>
    <mergeCell ref="L86:L111"/>
    <mergeCell ref="M86:M111"/>
    <mergeCell ref="N86:N111"/>
    <mergeCell ref="O86:O111"/>
    <mergeCell ref="P86:P111"/>
    <mergeCell ref="Q86:Q111"/>
    <mergeCell ref="V79:V84"/>
    <mergeCell ref="AC79:AC84"/>
    <mergeCell ref="AD79:AD84"/>
    <mergeCell ref="C86:C111"/>
    <mergeCell ref="D86:D111"/>
    <mergeCell ref="G86:G111"/>
    <mergeCell ref="H86:H111"/>
    <mergeCell ref="I86:I111"/>
    <mergeCell ref="J86:J111"/>
    <mergeCell ref="K86:K111"/>
    <mergeCell ref="P79:P84"/>
    <mergeCell ref="Q79:Q84"/>
    <mergeCell ref="R79:R84"/>
    <mergeCell ref="S79:S84"/>
    <mergeCell ref="T79:T84"/>
    <mergeCell ref="U79:U84"/>
    <mergeCell ref="J79:J84"/>
    <mergeCell ref="K79:K84"/>
    <mergeCell ref="L79:L84"/>
    <mergeCell ref="M79:M84"/>
    <mergeCell ref="N79:N84"/>
    <mergeCell ref="O79:O84"/>
    <mergeCell ref="T69:T78"/>
    <mergeCell ref="U69:U78"/>
    <mergeCell ref="V69:V78"/>
    <mergeCell ref="AC69:AC78"/>
    <mergeCell ref="AD69:AD78"/>
    <mergeCell ref="C79:C84"/>
    <mergeCell ref="D79:D84"/>
    <mergeCell ref="G79:G84"/>
    <mergeCell ref="H79:H84"/>
    <mergeCell ref="I79:I84"/>
    <mergeCell ref="N69:N78"/>
    <mergeCell ref="O69:O78"/>
    <mergeCell ref="P69:P78"/>
    <mergeCell ref="Q69:Q78"/>
    <mergeCell ref="R69:R78"/>
    <mergeCell ref="S69:S78"/>
    <mergeCell ref="AC58:AC68"/>
    <mergeCell ref="AD58:AD68"/>
    <mergeCell ref="D69:D78"/>
    <mergeCell ref="G69:G78"/>
    <mergeCell ref="H69:H78"/>
    <mergeCell ref="I69:I78"/>
    <mergeCell ref="J69:J78"/>
    <mergeCell ref="K69:K78"/>
    <mergeCell ref="L69:L78"/>
    <mergeCell ref="M69:M78"/>
    <mergeCell ref="Q58:Q68"/>
    <mergeCell ref="R58:R68"/>
    <mergeCell ref="S58:S68"/>
    <mergeCell ref="T58:T68"/>
    <mergeCell ref="U58:U68"/>
    <mergeCell ref="V58:V68"/>
    <mergeCell ref="K58:K68"/>
    <mergeCell ref="L58:L68"/>
    <mergeCell ref="M58:M68"/>
    <mergeCell ref="N58:N68"/>
    <mergeCell ref="O58:O68"/>
    <mergeCell ref="P58:P68"/>
    <mergeCell ref="T50:T57"/>
    <mergeCell ref="U50:U57"/>
    <mergeCell ref="V50:V57"/>
    <mergeCell ref="AC50:AC57"/>
    <mergeCell ref="AD50:AD57"/>
    <mergeCell ref="D58:D68"/>
    <mergeCell ref="G58:G68"/>
    <mergeCell ref="H58:H68"/>
    <mergeCell ref="I58:I68"/>
    <mergeCell ref="J58:J68"/>
    <mergeCell ref="N50:N57"/>
    <mergeCell ref="O50:O57"/>
    <mergeCell ref="P50:P57"/>
    <mergeCell ref="Q50:Q57"/>
    <mergeCell ref="R50:R57"/>
    <mergeCell ref="S50:S57"/>
    <mergeCell ref="AD41:AD49"/>
    <mergeCell ref="C50:C78"/>
    <mergeCell ref="D50:D57"/>
    <mergeCell ref="G50:G57"/>
    <mergeCell ref="H50:H57"/>
    <mergeCell ref="I50:I57"/>
    <mergeCell ref="J50:J57"/>
    <mergeCell ref="K50:K57"/>
    <mergeCell ref="L50:L57"/>
    <mergeCell ref="M50:M57"/>
    <mergeCell ref="R41:R49"/>
    <mergeCell ref="S41:S49"/>
    <mergeCell ref="T41:T49"/>
    <mergeCell ref="U41:U49"/>
    <mergeCell ref="V41:V49"/>
    <mergeCell ref="AC41:AC49"/>
    <mergeCell ref="L41:L49"/>
    <mergeCell ref="M41:M49"/>
    <mergeCell ref="N41:N49"/>
    <mergeCell ref="O41:O49"/>
    <mergeCell ref="P41:P49"/>
    <mergeCell ref="Q41:Q49"/>
    <mergeCell ref="D41:D49"/>
    <mergeCell ref="G41:G49"/>
    <mergeCell ref="H41:H49"/>
    <mergeCell ref="I41:I49"/>
    <mergeCell ref="J41:J49"/>
    <mergeCell ref="K41:K49"/>
    <mergeCell ref="S33:S40"/>
    <mergeCell ref="T33:T40"/>
    <mergeCell ref="U33:U40"/>
    <mergeCell ref="V33:V40"/>
    <mergeCell ref="AC33:AC40"/>
    <mergeCell ref="AD33:AD40"/>
    <mergeCell ref="M33:M40"/>
    <mergeCell ref="N33:N40"/>
    <mergeCell ref="O33:O40"/>
    <mergeCell ref="P33:P40"/>
    <mergeCell ref="Q33:Q40"/>
    <mergeCell ref="R33:R40"/>
    <mergeCell ref="V23:V32"/>
    <mergeCell ref="AC23:AC32"/>
    <mergeCell ref="AD23:AD32"/>
    <mergeCell ref="D33:D40"/>
    <mergeCell ref="G33:G40"/>
    <mergeCell ref="H33:H40"/>
    <mergeCell ref="I33:I40"/>
    <mergeCell ref="J33:J40"/>
    <mergeCell ref="K33:K40"/>
    <mergeCell ref="L33:L40"/>
    <mergeCell ref="P23:P32"/>
    <mergeCell ref="Q23:Q32"/>
    <mergeCell ref="R23:R32"/>
    <mergeCell ref="S23:S32"/>
    <mergeCell ref="T23:T32"/>
    <mergeCell ref="U23:U32"/>
    <mergeCell ref="J23:J32"/>
    <mergeCell ref="K23:K32"/>
    <mergeCell ref="L23:L32"/>
    <mergeCell ref="M23:M32"/>
    <mergeCell ref="N23:N32"/>
    <mergeCell ref="O23:O32"/>
    <mergeCell ref="U7:U22"/>
    <mergeCell ref="V7:V22"/>
    <mergeCell ref="W7:W86"/>
    <mergeCell ref="AC7:AC22"/>
    <mergeCell ref="AD7:AD22"/>
    <mergeCell ref="C23:C49"/>
    <mergeCell ref="D23:D32"/>
    <mergeCell ref="G23:G32"/>
    <mergeCell ref="H23:H32"/>
    <mergeCell ref="I23:I32"/>
    <mergeCell ref="O7:O22"/>
    <mergeCell ref="P7:P22"/>
    <mergeCell ref="Q7:Q22"/>
    <mergeCell ref="R7:R22"/>
    <mergeCell ref="S7:S22"/>
    <mergeCell ref="T7:T22"/>
    <mergeCell ref="I7:I22"/>
    <mergeCell ref="J7:J22"/>
    <mergeCell ref="K7:K22"/>
    <mergeCell ref="L7:L22"/>
    <mergeCell ref="M7:M22"/>
    <mergeCell ref="N7:N22"/>
    <mergeCell ref="B2:D2"/>
    <mergeCell ref="B3:D3"/>
    <mergeCell ref="C5:D5"/>
    <mergeCell ref="C6:D6"/>
    <mergeCell ref="G6:U6"/>
    <mergeCell ref="B7:B86"/>
    <mergeCell ref="C7:C22"/>
    <mergeCell ref="D7:D22"/>
    <mergeCell ref="G7:G22"/>
    <mergeCell ref="H7:H22"/>
  </mergeCells>
  <conditionalFormatting sqref="E7:E277">
    <cfRule type="duplicateValues" dxfId="1"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5"/>
  <sheetViews>
    <sheetView tabSelected="1" workbookViewId="0">
      <selection sqref="A1:XFD1048576"/>
    </sheetView>
  </sheetViews>
  <sheetFormatPr defaultColWidth="9.140625" defaultRowHeight="12.75" x14ac:dyDescent="0.2"/>
  <cols>
    <col min="1" max="1" width="3.5703125" style="1" customWidth="1"/>
    <col min="2" max="2" width="39.42578125" style="130" customWidth="1"/>
    <col min="3" max="3" width="39.28515625" style="130" customWidth="1"/>
    <col min="4" max="5" width="15.42578125" style="130" customWidth="1"/>
    <col min="6" max="8" width="11.85546875" style="130" customWidth="1"/>
    <col min="9" max="9" width="14.140625" style="130" customWidth="1"/>
    <col min="10" max="11" width="11.85546875" style="130" customWidth="1"/>
    <col min="12" max="12" width="18.7109375" style="130" customWidth="1"/>
    <col min="13" max="13" width="17.5703125" style="130" customWidth="1"/>
    <col min="14" max="14" width="18.140625" style="130" customWidth="1"/>
    <col min="15" max="15" width="17" style="130" customWidth="1"/>
    <col min="16" max="16" width="4.5703125" style="130" customWidth="1"/>
    <col min="17" max="16384" width="9.140625" style="130"/>
  </cols>
  <sheetData>
    <row r="1" spans="1:14" x14ac:dyDescent="0.2">
      <c r="B1" s="4"/>
    </row>
    <row r="2" spans="1:14" x14ac:dyDescent="0.2">
      <c r="B2" s="4" t="s">
        <v>1</v>
      </c>
    </row>
    <row r="3" spans="1:14" x14ac:dyDescent="0.2">
      <c r="B3" s="4" t="s">
        <v>242</v>
      </c>
    </row>
    <row r="5" spans="1:14" x14ac:dyDescent="0.2">
      <c r="B5" s="242" t="s">
        <v>243</v>
      </c>
    </row>
    <row r="6" spans="1:14" s="242" customFormat="1" x14ac:dyDescent="0.2">
      <c r="A6" s="1"/>
      <c r="B6" s="243" t="s">
        <v>244</v>
      </c>
      <c r="C6" s="243" t="s">
        <v>245</v>
      </c>
      <c r="D6" s="243" t="s">
        <v>246</v>
      </c>
      <c r="E6" s="244" t="s">
        <v>247</v>
      </c>
      <c r="F6" s="244"/>
      <c r="G6" s="244"/>
      <c r="H6" s="244"/>
      <c r="I6" s="244"/>
      <c r="J6" s="244"/>
      <c r="K6" s="244"/>
      <c r="L6" s="244"/>
      <c r="M6" s="244"/>
      <c r="N6" s="244"/>
    </row>
    <row r="7" spans="1:14" s="242" customFormat="1" ht="63.75" x14ac:dyDescent="0.2">
      <c r="A7" s="1"/>
      <c r="B7" s="243"/>
      <c r="C7" s="243"/>
      <c r="D7" s="243"/>
      <c r="E7" s="245" t="s">
        <v>206</v>
      </c>
      <c r="F7" s="246" t="s">
        <v>209</v>
      </c>
      <c r="G7" s="246" t="s">
        <v>210</v>
      </c>
      <c r="H7" s="246" t="s">
        <v>211</v>
      </c>
      <c r="I7" s="246" t="s">
        <v>213</v>
      </c>
      <c r="J7" s="246" t="s">
        <v>214</v>
      </c>
      <c r="K7" s="246" t="s">
        <v>215</v>
      </c>
      <c r="L7" s="247" t="s">
        <v>217</v>
      </c>
      <c r="M7" s="246" t="s">
        <v>219</v>
      </c>
      <c r="N7" s="246" t="s">
        <v>221</v>
      </c>
    </row>
    <row r="8" spans="1:14" s="242" customFormat="1" ht="15" customHeight="1" x14ac:dyDescent="0.2">
      <c r="A8" s="1"/>
      <c r="B8" s="248" t="s">
        <v>26</v>
      </c>
      <c r="C8" s="249" t="s">
        <v>27</v>
      </c>
      <c r="D8" s="249" t="s">
        <v>28</v>
      </c>
      <c r="E8" s="250" t="s">
        <v>29</v>
      </c>
      <c r="F8" s="250"/>
      <c r="G8" s="250"/>
      <c r="H8" s="250"/>
      <c r="I8" s="250"/>
      <c r="J8" s="250"/>
      <c r="K8" s="250"/>
      <c r="L8" s="250"/>
      <c r="M8" s="250"/>
      <c r="N8" s="250"/>
    </row>
    <row r="9" spans="1:14" x14ac:dyDescent="0.2">
      <c r="B9" s="195" t="str">
        <f>'[1]4'!$C$89</f>
        <v>Elektros energijos sąnaudos</v>
      </c>
      <c r="C9" s="251"/>
      <c r="D9" s="252"/>
      <c r="E9" s="253"/>
      <c r="F9" s="254"/>
      <c r="G9" s="254"/>
      <c r="H9" s="254"/>
      <c r="I9" s="254"/>
      <c r="J9" s="254"/>
      <c r="K9" s="254"/>
      <c r="L9" s="254"/>
      <c r="M9" s="254"/>
      <c r="N9" s="254"/>
    </row>
    <row r="10" spans="1:14" ht="38.25" x14ac:dyDescent="0.2">
      <c r="B10" s="201" t="str">
        <f>'[1]4'!$C$90</f>
        <v>Elektros energija siurbliams,  orapūtėms, maišyklėms ir kitiems technologiniams įrenginiams</v>
      </c>
      <c r="C10" s="255" t="str">
        <f>INDEX('[1]9.Nesikliai'!$I$19:$I$70,MATCH('[1]6.5'!$B10,'[1]9.Nesikliai'!$O$19:$O$70,0))&amp;", "&amp;INDEX('[1]9.Nesikliai'!$M$19:$M$70,MATCH('[1]6.5'!$B10,'[1]9.Nesikliai'!$O$19:$O$70,0))</f>
        <v>Tiesiogiai paslaugoms priskirto naudojamo turto buhalterinė įsigijimo vertė, Eur</v>
      </c>
      <c r="D10" s="256">
        <f>INDEX('[1]9.Nesikliai'!$Q$8:$Q$12,MATCH(C10,'[1]9.Nesikliai'!$R$8:$R$12,0))</f>
        <v>13205025.439999998</v>
      </c>
      <c r="E10" s="257">
        <f>INDEX('[1]9.Nesikliai'!G$8:G$12,MATCH($C10,'[1]9.Nesikliai'!$R$8:$R$12,0))</f>
        <v>9272.6699999999983</v>
      </c>
      <c r="F10" s="257">
        <f>INDEX('[1]9.Nesikliai'!H$8:H$12,MATCH($C10,'[1]9.Nesikliai'!$R$8:$R$12,0))</f>
        <v>149196.13000000003</v>
      </c>
      <c r="G10" s="257">
        <f>INDEX('[1]9.Nesikliai'!I$8:I$12,MATCH($C10,'[1]9.Nesikliai'!$R$8:$R$12,0))</f>
        <v>502446.66999999905</v>
      </c>
      <c r="H10" s="257">
        <f>INDEX('[1]9.Nesikliai'!J$8:J$12,MATCH($C10,'[1]9.Nesikliai'!$R$8:$R$12,0))</f>
        <v>3920804.5899999989</v>
      </c>
      <c r="I10" s="257">
        <f>INDEX('[1]9.Nesikliai'!K$8:K$12,MATCH($C10,'[1]9.Nesikliai'!$R$8:$R$12,0))</f>
        <v>7225224.0899999999</v>
      </c>
      <c r="J10" s="257">
        <f>INDEX('[1]9.Nesikliai'!L$8:L$12,MATCH($C10,'[1]9.Nesikliai'!$R$8:$R$12,0))</f>
        <v>1114510.8499999994</v>
      </c>
      <c r="K10" s="257">
        <f>INDEX('[1]9.Nesikliai'!M$8:M$12,MATCH($C10,'[1]9.Nesikliai'!$R$8:$R$12,0))</f>
        <v>11009.54</v>
      </c>
      <c r="L10" s="257">
        <f>INDEX('[1]9.Nesikliai'!N$8:N$12,MATCH($C10,'[1]9.Nesikliai'!$R$8:$R$12,0))</f>
        <v>0</v>
      </c>
      <c r="M10" s="257">
        <f>INDEX('[1]9.Nesikliai'!O$8:O$12,MATCH($C10,'[1]9.Nesikliai'!$R$8:$R$12,0))</f>
        <v>0</v>
      </c>
      <c r="N10" s="257">
        <f>INDEX('[1]9.Nesikliai'!P$8:P$12,MATCH($C10,'[1]9.Nesikliai'!$R$8:$R$12,0))</f>
        <v>272560.89999999997</v>
      </c>
    </row>
    <row r="11" spans="1:14" ht="25.5" x14ac:dyDescent="0.2">
      <c r="B11" s="201" t="str">
        <f>'[1]4'!$C$91</f>
        <v>Patalpų šildymo, apšvietimo, vėdinimo ir eksploatacijos elektros energijos sąnaudos</v>
      </c>
      <c r="C11" s="255" t="str">
        <f>INDEX('[1]9.Nesikliai'!$I$19:$I$70,MATCH('[1]6.5'!$B11,'[1]9.Nesikliai'!$O$19:$O$70,0))&amp;", "&amp;INDEX('[1]9.Nesikliai'!$M$19:$M$70,MATCH('[1]6.5'!$B11,'[1]9.Nesikliai'!$O$19:$O$70,0))</f>
        <v>Tiesiogiai paslaugoms priskirto naudojamo turto buhalterinė įsigijimo vertė, Eur</v>
      </c>
      <c r="D11" s="256">
        <f>INDEX('[1]9.Nesikliai'!$Q$8:$Q$12,MATCH(C11,'[1]9.Nesikliai'!$R$8:$R$12,0))</f>
        <v>13205025.439999998</v>
      </c>
      <c r="E11" s="257">
        <f>INDEX('[1]9.Nesikliai'!G$8:G$12,MATCH($C11,'[1]9.Nesikliai'!$R$8:$R$12,0))</f>
        <v>9272.6699999999983</v>
      </c>
      <c r="F11" s="257">
        <f>INDEX('[1]9.Nesikliai'!H$8:H$12,MATCH($C11,'[1]9.Nesikliai'!$R$8:$R$12,0))</f>
        <v>149196.13000000003</v>
      </c>
      <c r="G11" s="257">
        <f>INDEX('[1]9.Nesikliai'!I$8:I$12,MATCH($C11,'[1]9.Nesikliai'!$R$8:$R$12,0))</f>
        <v>502446.66999999905</v>
      </c>
      <c r="H11" s="257">
        <f>INDEX('[1]9.Nesikliai'!J$8:J$12,MATCH($C11,'[1]9.Nesikliai'!$R$8:$R$12,0))</f>
        <v>3920804.5899999989</v>
      </c>
      <c r="I11" s="257">
        <f>INDEX('[1]9.Nesikliai'!K$8:K$12,MATCH($C11,'[1]9.Nesikliai'!$R$8:$R$12,0))</f>
        <v>7225224.0899999999</v>
      </c>
      <c r="J11" s="257">
        <f>INDEX('[1]9.Nesikliai'!L$8:L$12,MATCH($C11,'[1]9.Nesikliai'!$R$8:$R$12,0))</f>
        <v>1114510.8499999994</v>
      </c>
      <c r="K11" s="257">
        <f>INDEX('[1]9.Nesikliai'!M$8:M$12,MATCH($C11,'[1]9.Nesikliai'!$R$8:$R$12,0))</f>
        <v>11009.54</v>
      </c>
      <c r="L11" s="257">
        <f>INDEX('[1]9.Nesikliai'!N$8:N$12,MATCH($C11,'[1]9.Nesikliai'!$R$8:$R$12,0))</f>
        <v>0</v>
      </c>
      <c r="M11" s="257">
        <f>INDEX('[1]9.Nesikliai'!O$8:O$12,MATCH($C11,'[1]9.Nesikliai'!$R$8:$R$12,0))</f>
        <v>0</v>
      </c>
      <c r="N11" s="257">
        <f>INDEX('[1]9.Nesikliai'!P$8:P$12,MATCH($C11,'[1]9.Nesikliai'!$R$8:$R$12,0))</f>
        <v>272560.89999999997</v>
      </c>
    </row>
    <row r="12" spans="1:14" x14ac:dyDescent="0.2">
      <c r="B12" s="195" t="str">
        <f>'[1]4'!$C$92</f>
        <v>Kuro transportui sąnaudos</v>
      </c>
      <c r="C12" s="258"/>
      <c r="D12" s="252"/>
      <c r="E12" s="254"/>
      <c r="F12" s="254"/>
      <c r="G12" s="254"/>
      <c r="H12" s="254"/>
      <c r="I12" s="254"/>
      <c r="J12" s="254"/>
      <c r="K12" s="254"/>
      <c r="L12" s="254"/>
      <c r="M12" s="254"/>
      <c r="N12" s="254"/>
    </row>
    <row r="13" spans="1:14" ht="51" x14ac:dyDescent="0.2">
      <c r="B13" s="201" t="str">
        <f>'[1]4'!$C$93</f>
        <v xml:space="preserve">Kuras mašinoms ir gamybiniam transportui (asenizacijos transporto priemonėms, transportui dumblui, vandeniui vežti, autobusams žmonėms vežti) </v>
      </c>
      <c r="C13" s="255" t="str">
        <f>INDEX('[1]9.Nesikliai'!$I$19:$I$70,MATCH('[1]6.5'!$B13,'[1]9.Nesikliai'!$O$19:$O$70,0))&amp;", "&amp;INDEX('[1]9.Nesikliai'!$M$19:$M$70,MATCH('[1]6.5'!$B13,'[1]9.Nesikliai'!$O$19:$O$70,0))</f>
        <v>Tiesiogiai paslaugoms priskirto naudojamo turto buhalterinė įsigijimo vertė, Eur</v>
      </c>
      <c r="D13" s="256">
        <f>INDEX('[1]9.Nesikliai'!$Q$8:$Q$12,MATCH(C13,'[1]9.Nesikliai'!$R$8:$R$12,0))</f>
        <v>13205025.439999998</v>
      </c>
      <c r="E13" s="257">
        <f>INDEX('[1]9.Nesikliai'!G$8:G$12,MATCH($C13,'[1]9.Nesikliai'!$R$8:$R$12,0))</f>
        <v>9272.6699999999983</v>
      </c>
      <c r="F13" s="257">
        <f>INDEX('[1]9.Nesikliai'!H$8:H$12,MATCH($C13,'[1]9.Nesikliai'!$R$8:$R$12,0))</f>
        <v>149196.13000000003</v>
      </c>
      <c r="G13" s="257">
        <f>INDEX('[1]9.Nesikliai'!I$8:I$12,MATCH($C13,'[1]9.Nesikliai'!$R$8:$R$12,0))</f>
        <v>502446.66999999905</v>
      </c>
      <c r="H13" s="257">
        <f>INDEX('[1]9.Nesikliai'!J$8:J$12,MATCH($C13,'[1]9.Nesikliai'!$R$8:$R$12,0))</f>
        <v>3920804.5899999989</v>
      </c>
      <c r="I13" s="257">
        <f>INDEX('[1]9.Nesikliai'!K$8:K$12,MATCH($C13,'[1]9.Nesikliai'!$R$8:$R$12,0))</f>
        <v>7225224.0899999999</v>
      </c>
      <c r="J13" s="257">
        <f>INDEX('[1]9.Nesikliai'!L$8:L$12,MATCH($C13,'[1]9.Nesikliai'!$R$8:$R$12,0))</f>
        <v>1114510.8499999994</v>
      </c>
      <c r="K13" s="257">
        <f>INDEX('[1]9.Nesikliai'!M$8:M$12,MATCH($C13,'[1]9.Nesikliai'!$R$8:$R$12,0))</f>
        <v>11009.54</v>
      </c>
      <c r="L13" s="257">
        <f>INDEX('[1]9.Nesikliai'!N$8:N$12,MATCH($C13,'[1]9.Nesikliai'!$R$8:$R$12,0))</f>
        <v>0</v>
      </c>
      <c r="M13" s="257">
        <f>INDEX('[1]9.Nesikliai'!O$8:O$12,MATCH($C13,'[1]9.Nesikliai'!$R$8:$R$12,0))</f>
        <v>0</v>
      </c>
      <c r="N13" s="257">
        <f>INDEX('[1]9.Nesikliai'!P$8:P$12,MATCH($C13,'[1]9.Nesikliai'!$R$8:$R$12,0))</f>
        <v>272560.89999999997</v>
      </c>
    </row>
    <row r="14" spans="1:14" ht="25.5" x14ac:dyDescent="0.2">
      <c r="B14" s="201" t="str">
        <f>'[1]4'!$C$94</f>
        <v>Kuras lengviesiems automobiliams</v>
      </c>
      <c r="C14" s="255" t="str">
        <f>INDEX('[1]9.Nesikliai'!$I$19:$I$70,MATCH('[1]6.5'!$B14,'[1]9.Nesikliai'!$O$19:$O$70,0))&amp;", "&amp;INDEX('[1]9.Nesikliai'!$M$19:$M$70,MATCH('[1]6.5'!$B14,'[1]9.Nesikliai'!$O$19:$O$70,0))</f>
        <v>Tiesiogiai paslaugoms priskirto naudojamo turto buhalterinė įsigijimo vertė, Eur</v>
      </c>
      <c r="D14" s="256">
        <f>INDEX('[1]9.Nesikliai'!$Q$8:$Q$12,MATCH(C14,'[1]9.Nesikliai'!$R$8:$R$12,0))</f>
        <v>13205025.439999998</v>
      </c>
      <c r="E14" s="257">
        <f>INDEX('[1]9.Nesikliai'!G$8:G$12,MATCH($C14,'[1]9.Nesikliai'!$R$8:$R$12,0))</f>
        <v>9272.6699999999983</v>
      </c>
      <c r="F14" s="257">
        <f>INDEX('[1]9.Nesikliai'!H$8:H$12,MATCH($C14,'[1]9.Nesikliai'!$R$8:$R$12,0))</f>
        <v>149196.13000000003</v>
      </c>
      <c r="G14" s="257">
        <f>INDEX('[1]9.Nesikliai'!I$8:I$12,MATCH($C14,'[1]9.Nesikliai'!$R$8:$R$12,0))</f>
        <v>502446.66999999905</v>
      </c>
      <c r="H14" s="257">
        <f>INDEX('[1]9.Nesikliai'!J$8:J$12,MATCH($C14,'[1]9.Nesikliai'!$R$8:$R$12,0))</f>
        <v>3920804.5899999989</v>
      </c>
      <c r="I14" s="257">
        <f>INDEX('[1]9.Nesikliai'!K$8:K$12,MATCH($C14,'[1]9.Nesikliai'!$R$8:$R$12,0))</f>
        <v>7225224.0899999999</v>
      </c>
      <c r="J14" s="257">
        <f>INDEX('[1]9.Nesikliai'!L$8:L$12,MATCH($C14,'[1]9.Nesikliai'!$R$8:$R$12,0))</f>
        <v>1114510.8499999994</v>
      </c>
      <c r="K14" s="257">
        <f>INDEX('[1]9.Nesikliai'!M$8:M$12,MATCH($C14,'[1]9.Nesikliai'!$R$8:$R$12,0))</f>
        <v>11009.54</v>
      </c>
      <c r="L14" s="257">
        <f>INDEX('[1]9.Nesikliai'!N$8:N$12,MATCH($C14,'[1]9.Nesikliai'!$R$8:$R$12,0))</f>
        <v>0</v>
      </c>
      <c r="M14" s="257">
        <f>INDEX('[1]9.Nesikliai'!O$8:O$12,MATCH($C14,'[1]9.Nesikliai'!$R$8:$R$12,0))</f>
        <v>0</v>
      </c>
      <c r="N14" s="257">
        <f>INDEX('[1]9.Nesikliai'!P$8:P$12,MATCH($C14,'[1]9.Nesikliai'!$R$8:$R$12,0))</f>
        <v>272560.89999999997</v>
      </c>
    </row>
    <row r="15" spans="1:14" x14ac:dyDescent="0.2">
      <c r="B15" s="195" t="str">
        <f>'[1]4'!$C$95</f>
        <v>Šilumos energijos sąnaudos</v>
      </c>
      <c r="C15" s="259"/>
      <c r="D15" s="260"/>
      <c r="E15" s="261"/>
      <c r="F15" s="261"/>
      <c r="G15" s="261"/>
      <c r="H15" s="261"/>
      <c r="I15" s="261"/>
      <c r="J15" s="261"/>
      <c r="K15" s="261"/>
      <c r="L15" s="261"/>
      <c r="M15" s="261"/>
      <c r="N15" s="261"/>
    </row>
    <row r="16" spans="1:14" ht="25.5" x14ac:dyDescent="0.2">
      <c r="B16" s="201" t="str">
        <f>'[1]4'!$C$96</f>
        <v>Šilumos energijos patalpų šildymui sąnaudos</v>
      </c>
      <c r="C16" s="255" t="str">
        <f>INDEX('[1]9.Nesikliai'!$I$19:$I$70,MATCH('[1]6.5'!$B16,'[1]9.Nesikliai'!$O$19:$O$70,0))&amp;", "&amp;INDEX('[1]9.Nesikliai'!$M$19:$M$70,MATCH('[1]6.5'!$B16,'[1]9.Nesikliai'!$O$19:$O$70,0))</f>
        <v>Tiesiogiai paslaugoms priskirto naudojamo turto buhalterinė įsigijimo vertė, Eur</v>
      </c>
      <c r="D16" s="256">
        <f>INDEX('[1]9.Nesikliai'!$Q$8:$Q$12,MATCH(C16,'[1]9.Nesikliai'!$R$8:$R$12,0))</f>
        <v>13205025.439999998</v>
      </c>
      <c r="E16" s="257">
        <f>INDEX('[1]9.Nesikliai'!G$8:G$12,MATCH($C16,'[1]9.Nesikliai'!$R$8:$R$12,0))</f>
        <v>9272.6699999999983</v>
      </c>
      <c r="F16" s="257">
        <f>INDEX('[1]9.Nesikliai'!H$8:H$12,MATCH($C16,'[1]9.Nesikliai'!$R$8:$R$12,0))</f>
        <v>149196.13000000003</v>
      </c>
      <c r="G16" s="257">
        <f>INDEX('[1]9.Nesikliai'!I$8:I$12,MATCH($C16,'[1]9.Nesikliai'!$R$8:$R$12,0))</f>
        <v>502446.66999999905</v>
      </c>
      <c r="H16" s="257">
        <f>INDEX('[1]9.Nesikliai'!J$8:J$12,MATCH($C16,'[1]9.Nesikliai'!$R$8:$R$12,0))</f>
        <v>3920804.5899999989</v>
      </c>
      <c r="I16" s="257">
        <f>INDEX('[1]9.Nesikliai'!K$8:K$12,MATCH($C16,'[1]9.Nesikliai'!$R$8:$R$12,0))</f>
        <v>7225224.0899999999</v>
      </c>
      <c r="J16" s="257">
        <f>INDEX('[1]9.Nesikliai'!L$8:L$12,MATCH($C16,'[1]9.Nesikliai'!$R$8:$R$12,0))</f>
        <v>1114510.8499999994</v>
      </c>
      <c r="K16" s="257">
        <f>INDEX('[1]9.Nesikliai'!M$8:M$12,MATCH($C16,'[1]9.Nesikliai'!$R$8:$R$12,0))</f>
        <v>11009.54</v>
      </c>
      <c r="L16" s="257">
        <f>INDEX('[1]9.Nesikliai'!N$8:N$12,MATCH($C16,'[1]9.Nesikliai'!$R$8:$R$12,0))</f>
        <v>0</v>
      </c>
      <c r="M16" s="257">
        <f>INDEX('[1]9.Nesikliai'!O$8:O$12,MATCH($C16,'[1]9.Nesikliai'!$R$8:$R$12,0))</f>
        <v>0</v>
      </c>
      <c r="N16" s="257">
        <f>INDEX('[1]9.Nesikliai'!P$8:P$12,MATCH($C16,'[1]9.Nesikliai'!$R$8:$R$12,0))</f>
        <v>272560.89999999997</v>
      </c>
    </row>
    <row r="17" spans="2:14" x14ac:dyDescent="0.2">
      <c r="B17" s="195" t="str">
        <f>'[1]4'!$C$97</f>
        <v>Einamojo remonto ir aptarnavimo sąnaudos</v>
      </c>
      <c r="C17" s="258"/>
      <c r="D17" s="252"/>
      <c r="E17" s="254"/>
      <c r="F17" s="254"/>
      <c r="G17" s="254"/>
      <c r="H17" s="254"/>
      <c r="I17" s="254"/>
      <c r="J17" s="254"/>
      <c r="K17" s="254"/>
      <c r="L17" s="254"/>
      <c r="M17" s="254"/>
      <c r="N17" s="254"/>
    </row>
    <row r="18" spans="2:14" ht="25.5" x14ac:dyDescent="0.2">
      <c r="B18" s="201" t="str">
        <f>'[1]4'!$C$98</f>
        <v>Remonto medžiagų ir detalių  sąnaudos</v>
      </c>
      <c r="C18" s="255" t="str">
        <f>INDEX('[1]9.Nesikliai'!$I$19:$I$70,MATCH('[1]6.5'!$B18,'[1]9.Nesikliai'!$O$19:$O$70,0))&amp;", "&amp;INDEX('[1]9.Nesikliai'!$M$19:$M$70,MATCH('[1]6.5'!$B18,'[1]9.Nesikliai'!$O$19:$O$70,0))</f>
        <v>Tiesiogiai paslaugoms priskirto naudojamo turto buhalterinė įsigijimo vertė, Eur</v>
      </c>
      <c r="D18" s="256">
        <f>INDEX('[1]9.Nesikliai'!$Q$8:$Q$12,MATCH(C18,'[1]9.Nesikliai'!$R$8:$R$12,0))</f>
        <v>13205025.439999998</v>
      </c>
      <c r="E18" s="257">
        <f>INDEX('[1]9.Nesikliai'!G$8:G$12,MATCH($C18,'[1]9.Nesikliai'!$R$8:$R$12,0))</f>
        <v>9272.6699999999983</v>
      </c>
      <c r="F18" s="257">
        <f>INDEX('[1]9.Nesikliai'!H$8:H$12,MATCH($C18,'[1]9.Nesikliai'!$R$8:$R$12,0))</f>
        <v>149196.13000000003</v>
      </c>
      <c r="G18" s="257">
        <f>INDEX('[1]9.Nesikliai'!I$8:I$12,MATCH($C18,'[1]9.Nesikliai'!$R$8:$R$12,0))</f>
        <v>502446.66999999905</v>
      </c>
      <c r="H18" s="257">
        <f>INDEX('[1]9.Nesikliai'!J$8:J$12,MATCH($C18,'[1]9.Nesikliai'!$R$8:$R$12,0))</f>
        <v>3920804.5899999989</v>
      </c>
      <c r="I18" s="257">
        <f>INDEX('[1]9.Nesikliai'!K$8:K$12,MATCH($C18,'[1]9.Nesikliai'!$R$8:$R$12,0))</f>
        <v>7225224.0899999999</v>
      </c>
      <c r="J18" s="257">
        <f>INDEX('[1]9.Nesikliai'!L$8:L$12,MATCH($C18,'[1]9.Nesikliai'!$R$8:$R$12,0))</f>
        <v>1114510.8499999994</v>
      </c>
      <c r="K18" s="257">
        <f>INDEX('[1]9.Nesikliai'!M$8:M$12,MATCH($C18,'[1]9.Nesikliai'!$R$8:$R$12,0))</f>
        <v>11009.54</v>
      </c>
      <c r="L18" s="257">
        <f>INDEX('[1]9.Nesikliai'!N$8:N$12,MATCH($C18,'[1]9.Nesikliai'!$R$8:$R$12,0))</f>
        <v>0</v>
      </c>
      <c r="M18" s="257">
        <f>INDEX('[1]9.Nesikliai'!O$8:O$12,MATCH($C18,'[1]9.Nesikliai'!$R$8:$R$12,0))</f>
        <v>0</v>
      </c>
      <c r="N18" s="257">
        <f>INDEX('[1]9.Nesikliai'!P$8:P$12,MATCH($C18,'[1]9.Nesikliai'!$R$8:$R$12,0))</f>
        <v>272560.89999999997</v>
      </c>
    </row>
    <row r="19" spans="2:14" ht="25.5" x14ac:dyDescent="0.2">
      <c r="B19" s="201" t="str">
        <f>'[1]4'!$C$99</f>
        <v>Remonto ir aptarnavimo paslaugų pirkimo sąnaudos</v>
      </c>
      <c r="C19" s="255" t="str">
        <f>INDEX('[1]9.Nesikliai'!$I$19:$I$70,MATCH('[1]6.5'!$B19,'[1]9.Nesikliai'!$O$19:$O$70,0))&amp;", "&amp;INDEX('[1]9.Nesikliai'!$M$19:$M$70,MATCH('[1]6.5'!$B19,'[1]9.Nesikliai'!$O$19:$O$70,0))</f>
        <v>Tiesiogiai paslaugoms priskirto naudojamo turto buhalterinė įsigijimo vertė, Eur</v>
      </c>
      <c r="D19" s="256">
        <f>INDEX('[1]9.Nesikliai'!$Q$8:$Q$12,MATCH(C19,'[1]9.Nesikliai'!$R$8:$R$12,0))</f>
        <v>13205025.439999998</v>
      </c>
      <c r="E19" s="257">
        <f>INDEX('[1]9.Nesikliai'!G$8:G$12,MATCH($C19,'[1]9.Nesikliai'!$R$8:$R$12,0))</f>
        <v>9272.6699999999983</v>
      </c>
      <c r="F19" s="257">
        <f>INDEX('[1]9.Nesikliai'!H$8:H$12,MATCH($C19,'[1]9.Nesikliai'!$R$8:$R$12,0))</f>
        <v>149196.13000000003</v>
      </c>
      <c r="G19" s="257">
        <f>INDEX('[1]9.Nesikliai'!I$8:I$12,MATCH($C19,'[1]9.Nesikliai'!$R$8:$R$12,0))</f>
        <v>502446.66999999905</v>
      </c>
      <c r="H19" s="257">
        <f>INDEX('[1]9.Nesikliai'!J$8:J$12,MATCH($C19,'[1]9.Nesikliai'!$R$8:$R$12,0))</f>
        <v>3920804.5899999989</v>
      </c>
      <c r="I19" s="257">
        <f>INDEX('[1]9.Nesikliai'!K$8:K$12,MATCH($C19,'[1]9.Nesikliai'!$R$8:$R$12,0))</f>
        <v>7225224.0899999999</v>
      </c>
      <c r="J19" s="257">
        <f>INDEX('[1]9.Nesikliai'!L$8:L$12,MATCH($C19,'[1]9.Nesikliai'!$R$8:$R$12,0))</f>
        <v>1114510.8499999994</v>
      </c>
      <c r="K19" s="257">
        <f>INDEX('[1]9.Nesikliai'!M$8:M$12,MATCH($C19,'[1]9.Nesikliai'!$R$8:$R$12,0))</f>
        <v>11009.54</v>
      </c>
      <c r="L19" s="257">
        <f>INDEX('[1]9.Nesikliai'!N$8:N$12,MATCH($C19,'[1]9.Nesikliai'!$R$8:$R$12,0))</f>
        <v>0</v>
      </c>
      <c r="M19" s="257">
        <f>INDEX('[1]9.Nesikliai'!O$8:O$12,MATCH($C19,'[1]9.Nesikliai'!$R$8:$R$12,0))</f>
        <v>0</v>
      </c>
      <c r="N19" s="257">
        <f>INDEX('[1]9.Nesikliai'!P$8:P$12,MATCH($C19,'[1]9.Nesikliai'!$R$8:$R$12,0))</f>
        <v>272560.89999999997</v>
      </c>
    </row>
    <row r="20" spans="2:14" ht="25.5" x14ac:dyDescent="0.2">
      <c r="B20" s="201" t="str">
        <f>'[1]4'!$C$100</f>
        <v xml:space="preserve">   Metrologinės patikros sąnaudos</v>
      </c>
      <c r="C20" s="255" t="str">
        <f>INDEX('[1]9.Nesikliai'!$I$19:$I$70,MATCH('[1]6.5'!$B20,'[1]9.Nesikliai'!$O$19:$O$70,0))&amp;", "&amp;INDEX('[1]9.Nesikliai'!$M$19:$M$70,MATCH('[1]6.5'!$B20,'[1]9.Nesikliai'!$O$19:$O$70,0))</f>
        <v>Tiesiogiai paslaugoms priskirto naudojamo turto buhalterinė įsigijimo vertė, Eur</v>
      </c>
      <c r="D20" s="256">
        <f>INDEX('[1]9.Nesikliai'!$Q$8:$Q$12,MATCH(C20,'[1]9.Nesikliai'!$R$8:$R$12,0))</f>
        <v>13205025.439999998</v>
      </c>
      <c r="E20" s="257">
        <f>INDEX('[1]9.Nesikliai'!G$8:G$12,MATCH($C20,'[1]9.Nesikliai'!$R$8:$R$12,0))</f>
        <v>9272.6699999999983</v>
      </c>
      <c r="F20" s="257">
        <f>INDEX('[1]9.Nesikliai'!H$8:H$12,MATCH($C20,'[1]9.Nesikliai'!$R$8:$R$12,0))</f>
        <v>149196.13000000003</v>
      </c>
      <c r="G20" s="257">
        <f>INDEX('[1]9.Nesikliai'!I$8:I$12,MATCH($C20,'[1]9.Nesikliai'!$R$8:$R$12,0))</f>
        <v>502446.66999999905</v>
      </c>
      <c r="H20" s="257">
        <f>INDEX('[1]9.Nesikliai'!J$8:J$12,MATCH($C20,'[1]9.Nesikliai'!$R$8:$R$12,0))</f>
        <v>3920804.5899999989</v>
      </c>
      <c r="I20" s="257">
        <f>INDEX('[1]9.Nesikliai'!K$8:K$12,MATCH($C20,'[1]9.Nesikliai'!$R$8:$R$12,0))</f>
        <v>7225224.0899999999</v>
      </c>
      <c r="J20" s="257">
        <f>INDEX('[1]9.Nesikliai'!L$8:L$12,MATCH($C20,'[1]9.Nesikliai'!$R$8:$R$12,0))</f>
        <v>1114510.8499999994</v>
      </c>
      <c r="K20" s="257">
        <f>INDEX('[1]9.Nesikliai'!M$8:M$12,MATCH($C20,'[1]9.Nesikliai'!$R$8:$R$12,0))</f>
        <v>11009.54</v>
      </c>
      <c r="L20" s="257">
        <f>INDEX('[1]9.Nesikliai'!N$8:N$12,MATCH($C20,'[1]9.Nesikliai'!$R$8:$R$12,0))</f>
        <v>0</v>
      </c>
      <c r="M20" s="257">
        <f>INDEX('[1]9.Nesikliai'!O$8:O$12,MATCH($C20,'[1]9.Nesikliai'!$R$8:$R$12,0))</f>
        <v>0</v>
      </c>
      <c r="N20" s="257">
        <f>INDEX('[1]9.Nesikliai'!P$8:P$12,MATCH($C20,'[1]9.Nesikliai'!$R$8:$R$12,0))</f>
        <v>272560.89999999997</v>
      </c>
    </row>
    <row r="21" spans="2:14" ht="25.5" x14ac:dyDescent="0.2">
      <c r="B21" s="201" t="str">
        <f>'[1]4'!$C$101</f>
        <v xml:space="preserve">   Avarijų šalinimo sąnaudos</v>
      </c>
      <c r="C21" s="255" t="str">
        <f>INDEX('[1]9.Nesikliai'!$I$19:$I$70,MATCH('[1]6.5'!$B21,'[1]9.Nesikliai'!$O$19:$O$70,0))&amp;", "&amp;INDEX('[1]9.Nesikliai'!$M$19:$M$70,MATCH('[1]6.5'!$B21,'[1]9.Nesikliai'!$O$19:$O$70,0))</f>
        <v>Tiesiogiai paslaugoms priskirto naudojamo turto buhalterinė įsigijimo vertė, Eur</v>
      </c>
      <c r="D21" s="256">
        <f>INDEX('[1]9.Nesikliai'!$Q$8:$Q$12,MATCH(C21,'[1]9.Nesikliai'!$R$8:$R$12,0))</f>
        <v>13205025.439999998</v>
      </c>
      <c r="E21" s="257">
        <f>INDEX('[1]9.Nesikliai'!G$8:G$12,MATCH($C21,'[1]9.Nesikliai'!$R$8:$R$12,0))</f>
        <v>9272.6699999999983</v>
      </c>
      <c r="F21" s="257">
        <f>INDEX('[1]9.Nesikliai'!H$8:H$12,MATCH($C21,'[1]9.Nesikliai'!$R$8:$R$12,0))</f>
        <v>149196.13000000003</v>
      </c>
      <c r="G21" s="257">
        <f>INDEX('[1]9.Nesikliai'!I$8:I$12,MATCH($C21,'[1]9.Nesikliai'!$R$8:$R$12,0))</f>
        <v>502446.66999999905</v>
      </c>
      <c r="H21" s="257">
        <f>INDEX('[1]9.Nesikliai'!J$8:J$12,MATCH($C21,'[1]9.Nesikliai'!$R$8:$R$12,0))</f>
        <v>3920804.5899999989</v>
      </c>
      <c r="I21" s="257">
        <f>INDEX('[1]9.Nesikliai'!K$8:K$12,MATCH($C21,'[1]9.Nesikliai'!$R$8:$R$12,0))</f>
        <v>7225224.0899999999</v>
      </c>
      <c r="J21" s="257">
        <f>INDEX('[1]9.Nesikliai'!L$8:L$12,MATCH($C21,'[1]9.Nesikliai'!$R$8:$R$12,0))</f>
        <v>1114510.8499999994</v>
      </c>
      <c r="K21" s="257">
        <f>INDEX('[1]9.Nesikliai'!M$8:M$12,MATCH($C21,'[1]9.Nesikliai'!$R$8:$R$12,0))</f>
        <v>11009.54</v>
      </c>
      <c r="L21" s="257">
        <f>INDEX('[1]9.Nesikliai'!N$8:N$12,MATCH($C21,'[1]9.Nesikliai'!$R$8:$R$12,0))</f>
        <v>0</v>
      </c>
      <c r="M21" s="257">
        <f>INDEX('[1]9.Nesikliai'!O$8:O$12,MATCH($C21,'[1]9.Nesikliai'!$R$8:$R$12,0))</f>
        <v>0</v>
      </c>
      <c r="N21" s="257">
        <f>INDEX('[1]9.Nesikliai'!P$8:P$12,MATCH($C21,'[1]9.Nesikliai'!$R$8:$R$12,0))</f>
        <v>272560.89999999997</v>
      </c>
    </row>
    <row r="22" spans="2:14" ht="25.5" x14ac:dyDescent="0.2">
      <c r="B22" s="201" t="str">
        <f>'[1]4'!$C$102</f>
        <v xml:space="preserve">Kitos techninio aptarnavimo ir patikros (kėlimo mechanizmų, energetikos įrenginių) paslaugos </v>
      </c>
      <c r="C22" s="255" t="str">
        <f>INDEX('[1]9.Nesikliai'!$I$19:$I$70,MATCH('[1]6.5'!$B22,'[1]9.Nesikliai'!$O$19:$O$70,0))&amp;", "&amp;INDEX('[1]9.Nesikliai'!$M$19:$M$70,MATCH('[1]6.5'!$B22,'[1]9.Nesikliai'!$O$19:$O$70,0))</f>
        <v>Tiesiogiai paslaugoms priskirto naudojamo turto buhalterinė įsigijimo vertė, Eur</v>
      </c>
      <c r="D22" s="256">
        <f>INDEX('[1]9.Nesikliai'!$Q$8:$Q$12,MATCH(C22,'[1]9.Nesikliai'!$R$8:$R$12,0))</f>
        <v>13205025.439999998</v>
      </c>
      <c r="E22" s="257">
        <f>INDEX('[1]9.Nesikliai'!G$8:G$12,MATCH($C22,'[1]9.Nesikliai'!$R$8:$R$12,0))</f>
        <v>9272.6699999999983</v>
      </c>
      <c r="F22" s="257">
        <f>INDEX('[1]9.Nesikliai'!H$8:H$12,MATCH($C22,'[1]9.Nesikliai'!$R$8:$R$12,0))</f>
        <v>149196.13000000003</v>
      </c>
      <c r="G22" s="257">
        <f>INDEX('[1]9.Nesikliai'!I$8:I$12,MATCH($C22,'[1]9.Nesikliai'!$R$8:$R$12,0))</f>
        <v>502446.66999999905</v>
      </c>
      <c r="H22" s="257">
        <f>INDEX('[1]9.Nesikliai'!J$8:J$12,MATCH($C22,'[1]9.Nesikliai'!$R$8:$R$12,0))</f>
        <v>3920804.5899999989</v>
      </c>
      <c r="I22" s="257">
        <f>INDEX('[1]9.Nesikliai'!K$8:K$12,MATCH($C22,'[1]9.Nesikliai'!$R$8:$R$12,0))</f>
        <v>7225224.0899999999</v>
      </c>
      <c r="J22" s="257">
        <f>INDEX('[1]9.Nesikliai'!L$8:L$12,MATCH($C22,'[1]9.Nesikliai'!$R$8:$R$12,0))</f>
        <v>1114510.8499999994</v>
      </c>
      <c r="K22" s="257">
        <f>INDEX('[1]9.Nesikliai'!M$8:M$12,MATCH($C22,'[1]9.Nesikliai'!$R$8:$R$12,0))</f>
        <v>11009.54</v>
      </c>
      <c r="L22" s="257">
        <f>INDEX('[1]9.Nesikliai'!N$8:N$12,MATCH($C22,'[1]9.Nesikliai'!$R$8:$R$12,0))</f>
        <v>0</v>
      </c>
      <c r="M22" s="257">
        <f>INDEX('[1]9.Nesikliai'!O$8:O$12,MATCH($C22,'[1]9.Nesikliai'!$R$8:$R$12,0))</f>
        <v>0</v>
      </c>
      <c r="N22" s="257">
        <f>INDEX('[1]9.Nesikliai'!P$8:P$12,MATCH($C22,'[1]9.Nesikliai'!$R$8:$R$12,0))</f>
        <v>272560.89999999997</v>
      </c>
    </row>
    <row r="23" spans="2:14" ht="25.5" x14ac:dyDescent="0.2">
      <c r="B23" s="262" t="str">
        <f>'[1]4'!$C$103</f>
        <v>Nusidėvėjimo (amortizacijos) sąnaudos</v>
      </c>
      <c r="C23" s="255" t="str">
        <f>INDEX('[1]9.Nesikliai'!$I$19:$I$70,MATCH('[1]6.5'!$B23,'[1]9.Nesikliai'!$O$19:$O$70,0))&amp;", "&amp;INDEX('[1]9.Nesikliai'!$M$19:$M$70,MATCH('[1]6.5'!$B23,'[1]9.Nesikliai'!$O$19:$O$70,0))</f>
        <v>Tiesiogiai paslaugoms priskirto naudojamo turto buhalterinė įsigijimo vertė, Eur</v>
      </c>
      <c r="D23" s="256">
        <f>INDEX('[1]9.Nesikliai'!$Q$8:$Q$12,MATCH(C23,'[1]9.Nesikliai'!$R$8:$R$12,0))</f>
        <v>13205025.439999998</v>
      </c>
      <c r="E23" s="257">
        <f>INDEX('[1]9.Nesikliai'!G$8:G$12,MATCH($C23,'[1]9.Nesikliai'!$R$8:$R$12,0))</f>
        <v>9272.6699999999983</v>
      </c>
      <c r="F23" s="257">
        <f>INDEX('[1]9.Nesikliai'!H$8:H$12,MATCH($C23,'[1]9.Nesikliai'!$R$8:$R$12,0))</f>
        <v>149196.13000000003</v>
      </c>
      <c r="G23" s="257">
        <f>INDEX('[1]9.Nesikliai'!I$8:I$12,MATCH($C23,'[1]9.Nesikliai'!$R$8:$R$12,0))</f>
        <v>502446.66999999905</v>
      </c>
      <c r="H23" s="257">
        <f>INDEX('[1]9.Nesikliai'!J$8:J$12,MATCH($C23,'[1]9.Nesikliai'!$R$8:$R$12,0))</f>
        <v>3920804.5899999989</v>
      </c>
      <c r="I23" s="257">
        <f>INDEX('[1]9.Nesikliai'!K$8:K$12,MATCH($C23,'[1]9.Nesikliai'!$R$8:$R$12,0))</f>
        <v>7225224.0899999999</v>
      </c>
      <c r="J23" s="257">
        <f>INDEX('[1]9.Nesikliai'!L$8:L$12,MATCH($C23,'[1]9.Nesikliai'!$R$8:$R$12,0))</f>
        <v>1114510.8499999994</v>
      </c>
      <c r="K23" s="257">
        <f>INDEX('[1]9.Nesikliai'!M$8:M$12,MATCH($C23,'[1]9.Nesikliai'!$R$8:$R$12,0))</f>
        <v>11009.54</v>
      </c>
      <c r="L23" s="257">
        <f>INDEX('[1]9.Nesikliai'!N$8:N$12,MATCH($C23,'[1]9.Nesikliai'!$R$8:$R$12,0))</f>
        <v>0</v>
      </c>
      <c r="M23" s="257">
        <f>INDEX('[1]9.Nesikliai'!O$8:O$12,MATCH($C23,'[1]9.Nesikliai'!$R$8:$R$12,0))</f>
        <v>0</v>
      </c>
      <c r="N23" s="257">
        <f>INDEX('[1]9.Nesikliai'!P$8:P$12,MATCH($C23,'[1]9.Nesikliai'!$R$8:$R$12,0))</f>
        <v>272560.89999999997</v>
      </c>
    </row>
    <row r="24" spans="2:14" x14ac:dyDescent="0.2">
      <c r="B24" s="195" t="str">
        <f>'[1]4'!$C$104</f>
        <v>Personalo sąnaudos</v>
      </c>
      <c r="C24" s="258"/>
      <c r="D24" s="252"/>
      <c r="E24" s="254"/>
      <c r="F24" s="254"/>
      <c r="G24" s="254"/>
      <c r="H24" s="254"/>
      <c r="I24" s="254"/>
      <c r="J24" s="254"/>
      <c r="K24" s="254"/>
      <c r="L24" s="254"/>
      <c r="M24" s="254"/>
      <c r="N24" s="254"/>
    </row>
    <row r="25" spans="2:14" x14ac:dyDescent="0.2">
      <c r="B25" s="201" t="str">
        <f>'[1]4'!$C$105</f>
        <v xml:space="preserve">   Darbo užmokesčio sąnaudos</v>
      </c>
      <c r="C25" s="255" t="str">
        <f>INDEX('[1]9.Nesikliai'!$I$19:$I$70,MATCH('[1]6.5'!$B25,'[1]9.Nesikliai'!$O$19:$O$70,0))&amp;", "&amp;INDEX('[1]9.Nesikliai'!$M$19:$M$70,MATCH('[1]6.5'!$B25,'[1]9.Nesikliai'!$O$19:$O$70,0))</f>
        <v>Darbo laikas (vadovybės įvertis), proc.</v>
      </c>
      <c r="D25" s="256">
        <f>INDEX('[1]9.Nesikliai'!$Q$8:$Q$12,MATCH(C25,'[1]9.Nesikliai'!$R$8:$R$12,0))</f>
        <v>100</v>
      </c>
      <c r="E25" s="257">
        <f>INDEX('[1]9.Nesikliai'!G$8:G$12,MATCH($C25,'[1]9.Nesikliai'!$R$8:$R$12,0))</f>
        <v>3.1617271067906314</v>
      </c>
      <c r="F25" s="257">
        <f>INDEX('[1]9.Nesikliai'!H$8:H$12,MATCH($C25,'[1]9.Nesikliai'!$R$8:$R$12,0))</f>
        <v>24.209568223302345</v>
      </c>
      <c r="G25" s="257">
        <f>INDEX('[1]9.Nesikliai'!I$8:I$12,MATCH($C25,'[1]9.Nesikliai'!$R$8:$R$12,0))</f>
        <v>18.419136446604686</v>
      </c>
      <c r="H25" s="257">
        <f>INDEX('[1]9.Nesikliai'!J$8:J$12,MATCH($C25,'[1]9.Nesikliai'!$R$8:$R$12,0))</f>
        <v>5.7904317766976581</v>
      </c>
      <c r="I25" s="257">
        <f>INDEX('[1]9.Nesikliai'!K$8:K$12,MATCH($C25,'[1]9.Nesikliai'!$R$8:$R$12,0))</f>
        <v>18.419136446604686</v>
      </c>
      <c r="J25" s="257">
        <f>INDEX('[1]9.Nesikliai'!L$8:L$12,MATCH($C25,'[1]9.Nesikliai'!$R$8:$R$12,0))</f>
        <v>14.209568223302343</v>
      </c>
      <c r="K25" s="257">
        <f>INDEX('[1]9.Nesikliai'!M$8:M$12,MATCH($C25,'[1]9.Nesikliai'!$R$8:$R$12,0))</f>
        <v>10</v>
      </c>
      <c r="L25" s="257">
        <f>INDEX('[1]9.Nesikliai'!N$8:N$12,MATCH($C25,'[1]9.Nesikliai'!$R$8:$R$12,0))</f>
        <v>0</v>
      </c>
      <c r="M25" s="257">
        <f>INDEX('[1]9.Nesikliai'!O$8:O$12,MATCH($C25,'[1]9.Nesikliai'!$R$8:$R$12,0))</f>
        <v>0</v>
      </c>
      <c r="N25" s="257">
        <f>INDEX('[1]9.Nesikliai'!P$8:P$12,MATCH($C25,'[1]9.Nesikliai'!$R$8:$R$12,0))</f>
        <v>5.7904317766976581</v>
      </c>
    </row>
    <row r="26" spans="2:14" ht="25.5" x14ac:dyDescent="0.2">
      <c r="B26" s="201" t="str">
        <f>'[1]4'!$C$106</f>
        <v xml:space="preserve">   Darbdavio įmokų VSDFV ir kitų darbdavio įmokų VSDFV sąnaudos</v>
      </c>
      <c r="C26" s="255" t="str">
        <f>INDEX('[1]9.Nesikliai'!$I$19:$I$70,MATCH('[1]6.5'!$B26,'[1]9.Nesikliai'!$O$19:$O$70,0))&amp;", "&amp;INDEX('[1]9.Nesikliai'!$M$19:$M$70,MATCH('[1]6.5'!$B26,'[1]9.Nesikliai'!$O$19:$O$70,0))</f>
        <v>Darbo laikas (vadovybės įvertis), proc.</v>
      </c>
      <c r="D26" s="256">
        <f>INDEX('[1]9.Nesikliai'!$Q$8:$Q$12,MATCH(C26,'[1]9.Nesikliai'!$R$8:$R$12,0))</f>
        <v>100</v>
      </c>
      <c r="E26" s="257">
        <f>INDEX('[1]9.Nesikliai'!G$8:G$12,MATCH($C26,'[1]9.Nesikliai'!$R$8:$R$12,0))</f>
        <v>3.1617271067906314</v>
      </c>
      <c r="F26" s="257">
        <f>INDEX('[1]9.Nesikliai'!H$8:H$12,MATCH($C26,'[1]9.Nesikliai'!$R$8:$R$12,0))</f>
        <v>24.209568223302345</v>
      </c>
      <c r="G26" s="257">
        <f>INDEX('[1]9.Nesikliai'!I$8:I$12,MATCH($C26,'[1]9.Nesikliai'!$R$8:$R$12,0))</f>
        <v>18.419136446604686</v>
      </c>
      <c r="H26" s="257">
        <f>INDEX('[1]9.Nesikliai'!J$8:J$12,MATCH($C26,'[1]9.Nesikliai'!$R$8:$R$12,0))</f>
        <v>5.7904317766976581</v>
      </c>
      <c r="I26" s="257">
        <f>INDEX('[1]9.Nesikliai'!K$8:K$12,MATCH($C26,'[1]9.Nesikliai'!$R$8:$R$12,0))</f>
        <v>18.419136446604686</v>
      </c>
      <c r="J26" s="257">
        <f>INDEX('[1]9.Nesikliai'!L$8:L$12,MATCH($C26,'[1]9.Nesikliai'!$R$8:$R$12,0))</f>
        <v>14.209568223302343</v>
      </c>
      <c r="K26" s="257">
        <f>INDEX('[1]9.Nesikliai'!M$8:M$12,MATCH($C26,'[1]9.Nesikliai'!$R$8:$R$12,0))</f>
        <v>10</v>
      </c>
      <c r="L26" s="257">
        <f>INDEX('[1]9.Nesikliai'!N$8:N$12,MATCH($C26,'[1]9.Nesikliai'!$R$8:$R$12,0))</f>
        <v>0</v>
      </c>
      <c r="M26" s="257">
        <f>INDEX('[1]9.Nesikliai'!O$8:O$12,MATCH($C26,'[1]9.Nesikliai'!$R$8:$R$12,0))</f>
        <v>0</v>
      </c>
      <c r="N26" s="257">
        <f>INDEX('[1]9.Nesikliai'!P$8:P$12,MATCH($C26,'[1]9.Nesikliai'!$R$8:$R$12,0))</f>
        <v>5.7904317766976581</v>
      </c>
    </row>
    <row r="27" spans="2:14" x14ac:dyDescent="0.2">
      <c r="B27" s="201" t="str">
        <f>'[1]4'!$C$107</f>
        <v xml:space="preserve">   Darbo saugos sąnaudos</v>
      </c>
      <c r="C27" s="255" t="str">
        <f>INDEX('[1]9.Nesikliai'!$I$19:$I$70,MATCH('[1]6.5'!$B27,'[1]9.Nesikliai'!$O$19:$O$70,0))&amp;", "&amp;INDEX('[1]9.Nesikliai'!$M$19:$M$70,MATCH('[1]6.5'!$B27,'[1]9.Nesikliai'!$O$19:$O$70,0))</f>
        <v>Darbo laikas (vadovybės įvertis), proc.</v>
      </c>
      <c r="D27" s="256">
        <f>INDEX('[1]9.Nesikliai'!$Q$8:$Q$12,MATCH(C27,'[1]9.Nesikliai'!$R$8:$R$12,0))</f>
        <v>100</v>
      </c>
      <c r="E27" s="257">
        <f>INDEX('[1]9.Nesikliai'!G$8:G$12,MATCH($C27,'[1]9.Nesikliai'!$R$8:$R$12,0))</f>
        <v>3.1617271067906314</v>
      </c>
      <c r="F27" s="257">
        <f>INDEX('[1]9.Nesikliai'!H$8:H$12,MATCH($C27,'[1]9.Nesikliai'!$R$8:$R$12,0))</f>
        <v>24.209568223302345</v>
      </c>
      <c r="G27" s="257">
        <f>INDEX('[1]9.Nesikliai'!I$8:I$12,MATCH($C27,'[1]9.Nesikliai'!$R$8:$R$12,0))</f>
        <v>18.419136446604686</v>
      </c>
      <c r="H27" s="257">
        <f>INDEX('[1]9.Nesikliai'!J$8:J$12,MATCH($C27,'[1]9.Nesikliai'!$R$8:$R$12,0))</f>
        <v>5.7904317766976581</v>
      </c>
      <c r="I27" s="257">
        <f>INDEX('[1]9.Nesikliai'!K$8:K$12,MATCH($C27,'[1]9.Nesikliai'!$R$8:$R$12,0))</f>
        <v>18.419136446604686</v>
      </c>
      <c r="J27" s="257">
        <f>INDEX('[1]9.Nesikliai'!L$8:L$12,MATCH($C27,'[1]9.Nesikliai'!$R$8:$R$12,0))</f>
        <v>14.209568223302343</v>
      </c>
      <c r="K27" s="257">
        <f>INDEX('[1]9.Nesikliai'!M$8:M$12,MATCH($C27,'[1]9.Nesikliai'!$R$8:$R$12,0))</f>
        <v>10</v>
      </c>
      <c r="L27" s="257">
        <f>INDEX('[1]9.Nesikliai'!N$8:N$12,MATCH($C27,'[1]9.Nesikliai'!$R$8:$R$12,0))</f>
        <v>0</v>
      </c>
      <c r="M27" s="257">
        <f>INDEX('[1]9.Nesikliai'!O$8:O$12,MATCH($C27,'[1]9.Nesikliai'!$R$8:$R$12,0))</f>
        <v>0</v>
      </c>
      <c r="N27" s="257">
        <f>INDEX('[1]9.Nesikliai'!P$8:P$12,MATCH($C27,'[1]9.Nesikliai'!$R$8:$R$12,0))</f>
        <v>5.7904317766976581</v>
      </c>
    </row>
    <row r="28" spans="2:14" x14ac:dyDescent="0.2">
      <c r="B28" s="201" t="str">
        <f>'[1]4'!$C$108</f>
        <v xml:space="preserve">   Kitos personalo sąnaudos</v>
      </c>
      <c r="C28" s="255" t="str">
        <f>INDEX('[1]9.Nesikliai'!$I$19:$I$70,MATCH('[1]6.5'!$B28,'[1]9.Nesikliai'!$O$19:$O$70,0))&amp;", "&amp;INDEX('[1]9.Nesikliai'!$M$19:$M$70,MATCH('[1]6.5'!$B28,'[1]9.Nesikliai'!$O$19:$O$70,0))</f>
        <v>Darbo laikas (vadovybės įvertis), proc.</v>
      </c>
      <c r="D28" s="256">
        <f>INDEX('[1]9.Nesikliai'!$Q$8:$Q$12,MATCH(C28,'[1]9.Nesikliai'!$R$8:$R$12,0))</f>
        <v>100</v>
      </c>
      <c r="E28" s="257">
        <f>INDEX('[1]9.Nesikliai'!G$8:G$12,MATCH($C28,'[1]9.Nesikliai'!$R$8:$R$12,0))</f>
        <v>3.1617271067906314</v>
      </c>
      <c r="F28" s="257">
        <f>INDEX('[1]9.Nesikliai'!H$8:H$12,MATCH($C28,'[1]9.Nesikliai'!$R$8:$R$12,0))</f>
        <v>24.209568223302345</v>
      </c>
      <c r="G28" s="257">
        <f>INDEX('[1]9.Nesikliai'!I$8:I$12,MATCH($C28,'[1]9.Nesikliai'!$R$8:$R$12,0))</f>
        <v>18.419136446604686</v>
      </c>
      <c r="H28" s="257">
        <f>INDEX('[1]9.Nesikliai'!J$8:J$12,MATCH($C28,'[1]9.Nesikliai'!$R$8:$R$12,0))</f>
        <v>5.7904317766976581</v>
      </c>
      <c r="I28" s="257">
        <f>INDEX('[1]9.Nesikliai'!K$8:K$12,MATCH($C28,'[1]9.Nesikliai'!$R$8:$R$12,0))</f>
        <v>18.419136446604686</v>
      </c>
      <c r="J28" s="257">
        <f>INDEX('[1]9.Nesikliai'!L$8:L$12,MATCH($C28,'[1]9.Nesikliai'!$R$8:$R$12,0))</f>
        <v>14.209568223302343</v>
      </c>
      <c r="K28" s="257">
        <f>INDEX('[1]9.Nesikliai'!M$8:M$12,MATCH($C28,'[1]9.Nesikliai'!$R$8:$R$12,0))</f>
        <v>10</v>
      </c>
      <c r="L28" s="257">
        <f>INDEX('[1]9.Nesikliai'!N$8:N$12,MATCH($C28,'[1]9.Nesikliai'!$R$8:$R$12,0))</f>
        <v>0</v>
      </c>
      <c r="M28" s="257">
        <f>INDEX('[1]9.Nesikliai'!O$8:O$12,MATCH($C28,'[1]9.Nesikliai'!$R$8:$R$12,0))</f>
        <v>0</v>
      </c>
      <c r="N28" s="257">
        <f>INDEX('[1]9.Nesikliai'!P$8:P$12,MATCH($C28,'[1]9.Nesikliai'!$R$8:$R$12,0))</f>
        <v>5.7904317766976581</v>
      </c>
    </row>
    <row r="29" spans="2:14" x14ac:dyDescent="0.2">
      <c r="B29" s="195" t="str">
        <f>'[1]4'!$C$109</f>
        <v>Mokesčių sąnaudos</v>
      </c>
      <c r="C29" s="258"/>
      <c r="D29" s="263"/>
      <c r="E29" s="254"/>
      <c r="F29" s="254"/>
      <c r="G29" s="254"/>
      <c r="H29" s="254"/>
      <c r="I29" s="254"/>
      <c r="J29" s="254"/>
      <c r="K29" s="254"/>
      <c r="L29" s="254"/>
      <c r="M29" s="254"/>
      <c r="N29" s="254"/>
    </row>
    <row r="30" spans="2:14" ht="25.5" x14ac:dyDescent="0.2">
      <c r="B30" s="201" t="str">
        <f>'[1]4'!$C$110</f>
        <v xml:space="preserve">   Nekilnojamojo turto mokesčio sąnaudos</v>
      </c>
      <c r="C30" s="255" t="str">
        <f>INDEX('[1]9.Nesikliai'!$I$19:$I$70,MATCH('[1]6.5'!$B30,'[1]9.Nesikliai'!$O$19:$O$70,0))&amp;", "&amp;INDEX('[1]9.Nesikliai'!$M$19:$M$70,MATCH('[1]6.5'!$B30,'[1]9.Nesikliai'!$O$19:$O$70,0))</f>
        <v>Tiesiogiai paslaugoms priskirto naudojamo turto buhalterinė įsigijimo vertė, Eur</v>
      </c>
      <c r="D30" s="256">
        <f>INDEX('[1]9.Nesikliai'!$Q$8:$Q$12,MATCH(C30,'[1]9.Nesikliai'!$R$8:$R$12,0))</f>
        <v>13205025.439999998</v>
      </c>
      <c r="E30" s="257">
        <f>INDEX('[1]9.Nesikliai'!G$8:G$12,MATCH($C30,'[1]9.Nesikliai'!$R$8:$R$12,0))</f>
        <v>9272.6699999999983</v>
      </c>
      <c r="F30" s="257">
        <f>INDEX('[1]9.Nesikliai'!H$8:H$12,MATCH($C30,'[1]9.Nesikliai'!$R$8:$R$12,0))</f>
        <v>149196.13000000003</v>
      </c>
      <c r="G30" s="257">
        <f>INDEX('[1]9.Nesikliai'!I$8:I$12,MATCH($C30,'[1]9.Nesikliai'!$R$8:$R$12,0))</f>
        <v>502446.66999999905</v>
      </c>
      <c r="H30" s="257">
        <f>INDEX('[1]9.Nesikliai'!J$8:J$12,MATCH($C30,'[1]9.Nesikliai'!$R$8:$R$12,0))</f>
        <v>3920804.5899999989</v>
      </c>
      <c r="I30" s="257">
        <f>INDEX('[1]9.Nesikliai'!K$8:K$12,MATCH($C30,'[1]9.Nesikliai'!$R$8:$R$12,0))</f>
        <v>7225224.0899999999</v>
      </c>
      <c r="J30" s="257">
        <f>INDEX('[1]9.Nesikliai'!L$8:L$12,MATCH($C30,'[1]9.Nesikliai'!$R$8:$R$12,0))</f>
        <v>1114510.8499999994</v>
      </c>
      <c r="K30" s="257">
        <f>INDEX('[1]9.Nesikliai'!M$8:M$12,MATCH($C30,'[1]9.Nesikliai'!$R$8:$R$12,0))</f>
        <v>11009.54</v>
      </c>
      <c r="L30" s="257">
        <f>INDEX('[1]9.Nesikliai'!N$8:N$12,MATCH($C30,'[1]9.Nesikliai'!$R$8:$R$12,0))</f>
        <v>0</v>
      </c>
      <c r="M30" s="257">
        <f>INDEX('[1]9.Nesikliai'!O$8:O$12,MATCH($C30,'[1]9.Nesikliai'!$R$8:$R$12,0))</f>
        <v>0</v>
      </c>
      <c r="N30" s="257">
        <f>INDEX('[1]9.Nesikliai'!P$8:P$12,MATCH($C30,'[1]9.Nesikliai'!$R$8:$R$12,0))</f>
        <v>272560.89999999997</v>
      </c>
    </row>
    <row r="31" spans="2:14" ht="25.5" x14ac:dyDescent="0.2">
      <c r="B31" s="201" t="str">
        <f>'[1]4'!$C$111</f>
        <v xml:space="preserve">   Žemės nuomos mokesčio sąnaudos</v>
      </c>
      <c r="C31" s="255" t="str">
        <f>INDEX('[1]9.Nesikliai'!$I$19:$I$70,MATCH('[1]6.5'!$B31,'[1]9.Nesikliai'!$O$19:$O$70,0))&amp;", "&amp;INDEX('[1]9.Nesikliai'!$M$19:$M$70,MATCH('[1]6.5'!$B31,'[1]9.Nesikliai'!$O$19:$O$70,0))</f>
        <v>Tiesiogiai paslaugoms priskirto naudojamo turto buhalterinė įsigijimo vertė, Eur</v>
      </c>
      <c r="D31" s="256">
        <f>INDEX('[1]9.Nesikliai'!$Q$8:$Q$12,MATCH(C31,'[1]9.Nesikliai'!$R$8:$R$12,0))</f>
        <v>13205025.439999998</v>
      </c>
      <c r="E31" s="257">
        <f>INDEX('[1]9.Nesikliai'!G$8:G$12,MATCH($C31,'[1]9.Nesikliai'!$R$8:$R$12,0))</f>
        <v>9272.6699999999983</v>
      </c>
      <c r="F31" s="257">
        <f>INDEX('[1]9.Nesikliai'!H$8:H$12,MATCH($C31,'[1]9.Nesikliai'!$R$8:$R$12,0))</f>
        <v>149196.13000000003</v>
      </c>
      <c r="G31" s="257">
        <f>INDEX('[1]9.Nesikliai'!I$8:I$12,MATCH($C31,'[1]9.Nesikliai'!$R$8:$R$12,0))</f>
        <v>502446.66999999905</v>
      </c>
      <c r="H31" s="257">
        <f>INDEX('[1]9.Nesikliai'!J$8:J$12,MATCH($C31,'[1]9.Nesikliai'!$R$8:$R$12,0))</f>
        <v>3920804.5899999989</v>
      </c>
      <c r="I31" s="257">
        <f>INDEX('[1]9.Nesikliai'!K$8:K$12,MATCH($C31,'[1]9.Nesikliai'!$R$8:$R$12,0))</f>
        <v>7225224.0899999999</v>
      </c>
      <c r="J31" s="257">
        <f>INDEX('[1]9.Nesikliai'!L$8:L$12,MATCH($C31,'[1]9.Nesikliai'!$R$8:$R$12,0))</f>
        <v>1114510.8499999994</v>
      </c>
      <c r="K31" s="257">
        <f>INDEX('[1]9.Nesikliai'!M$8:M$12,MATCH($C31,'[1]9.Nesikliai'!$R$8:$R$12,0))</f>
        <v>11009.54</v>
      </c>
      <c r="L31" s="257">
        <f>INDEX('[1]9.Nesikliai'!N$8:N$12,MATCH($C31,'[1]9.Nesikliai'!$R$8:$R$12,0))</f>
        <v>0</v>
      </c>
      <c r="M31" s="257">
        <f>INDEX('[1]9.Nesikliai'!O$8:O$12,MATCH($C31,'[1]9.Nesikliai'!$R$8:$R$12,0))</f>
        <v>0</v>
      </c>
      <c r="N31" s="257">
        <f>INDEX('[1]9.Nesikliai'!P$8:P$12,MATCH($C31,'[1]9.Nesikliai'!$R$8:$R$12,0))</f>
        <v>272560.89999999997</v>
      </c>
    </row>
    <row r="32" spans="2:14" ht="25.5" x14ac:dyDescent="0.2">
      <c r="B32" s="201" t="str">
        <f>'[1]4'!$C$112</f>
        <v xml:space="preserve">   Kitų mokesčių sąnaudos</v>
      </c>
      <c r="C32" s="255" t="str">
        <f>INDEX('[1]9.Nesikliai'!$I$19:$I$70,MATCH('[1]6.5'!$B32,'[1]9.Nesikliai'!$O$19:$O$70,0))&amp;", "&amp;INDEX('[1]9.Nesikliai'!$M$19:$M$70,MATCH('[1]6.5'!$B32,'[1]9.Nesikliai'!$O$19:$O$70,0))</f>
        <v>Tiesiogiai paslaugoms priskirto naudojamo turto buhalterinė įsigijimo vertė, Eur</v>
      </c>
      <c r="D32" s="256">
        <f>INDEX('[1]9.Nesikliai'!$Q$8:$Q$12,MATCH(C32,'[1]9.Nesikliai'!$R$8:$R$12,0))</f>
        <v>13205025.439999998</v>
      </c>
      <c r="E32" s="257">
        <f>INDEX('[1]9.Nesikliai'!G$8:G$12,MATCH($C32,'[1]9.Nesikliai'!$R$8:$R$12,0))</f>
        <v>9272.6699999999983</v>
      </c>
      <c r="F32" s="257">
        <f>INDEX('[1]9.Nesikliai'!H$8:H$12,MATCH($C32,'[1]9.Nesikliai'!$R$8:$R$12,0))</f>
        <v>149196.13000000003</v>
      </c>
      <c r="G32" s="257">
        <f>INDEX('[1]9.Nesikliai'!I$8:I$12,MATCH($C32,'[1]9.Nesikliai'!$R$8:$R$12,0))</f>
        <v>502446.66999999905</v>
      </c>
      <c r="H32" s="257">
        <f>INDEX('[1]9.Nesikliai'!J$8:J$12,MATCH($C32,'[1]9.Nesikliai'!$R$8:$R$12,0))</f>
        <v>3920804.5899999989</v>
      </c>
      <c r="I32" s="257">
        <f>INDEX('[1]9.Nesikliai'!K$8:K$12,MATCH($C32,'[1]9.Nesikliai'!$R$8:$R$12,0))</f>
        <v>7225224.0899999999</v>
      </c>
      <c r="J32" s="257">
        <f>INDEX('[1]9.Nesikliai'!L$8:L$12,MATCH($C32,'[1]9.Nesikliai'!$R$8:$R$12,0))</f>
        <v>1114510.8499999994</v>
      </c>
      <c r="K32" s="257">
        <f>INDEX('[1]9.Nesikliai'!M$8:M$12,MATCH($C32,'[1]9.Nesikliai'!$R$8:$R$12,0))</f>
        <v>11009.54</v>
      </c>
      <c r="L32" s="257">
        <f>INDEX('[1]9.Nesikliai'!N$8:N$12,MATCH($C32,'[1]9.Nesikliai'!$R$8:$R$12,0))</f>
        <v>0</v>
      </c>
      <c r="M32" s="257">
        <f>INDEX('[1]9.Nesikliai'!O$8:O$12,MATCH($C32,'[1]9.Nesikliai'!$R$8:$R$12,0))</f>
        <v>0</v>
      </c>
      <c r="N32" s="257">
        <f>INDEX('[1]9.Nesikliai'!P$8:P$12,MATCH($C32,'[1]9.Nesikliai'!$R$8:$R$12,0))</f>
        <v>272560.89999999997</v>
      </c>
    </row>
    <row r="33" spans="2:14" x14ac:dyDescent="0.2">
      <c r="B33" s="195" t="str">
        <f>'[1]4'!$C$113</f>
        <v>Finansinės sąnaudos</v>
      </c>
      <c r="C33" s="258"/>
      <c r="D33" s="263"/>
      <c r="E33" s="254"/>
      <c r="F33" s="254"/>
      <c r="G33" s="254"/>
      <c r="H33" s="254"/>
      <c r="I33" s="254"/>
      <c r="J33" s="254"/>
      <c r="K33" s="254"/>
      <c r="L33" s="254"/>
      <c r="M33" s="254"/>
      <c r="N33" s="254"/>
    </row>
    <row r="34" spans="2:14" ht="25.5" x14ac:dyDescent="0.2">
      <c r="B34" s="201" t="str">
        <f>'[1]4'!$C$114</f>
        <v xml:space="preserve">   Banko paslaugų (komisinių) sąnaudos			</v>
      </c>
      <c r="C34" s="255" t="str">
        <f>INDEX('[1]9.Nesikliai'!$I$19:$I$70,MATCH('[1]6.5'!$B34,'[1]9.Nesikliai'!$O$19:$O$70,0))&amp;", "&amp;INDEX('[1]9.Nesikliai'!$M$19:$M$70,MATCH('[1]6.5'!$B34,'[1]9.Nesikliai'!$O$19:$O$70,0))</f>
        <v>Tiesiogiai paslaugoms priskirto naudojamo turto buhalterinė įsigijimo vertė, Eur</v>
      </c>
      <c r="D34" s="256">
        <f>INDEX('[1]9.Nesikliai'!$Q$8:$Q$12,MATCH(C34,'[1]9.Nesikliai'!$R$8:$R$12,0))</f>
        <v>13205025.439999998</v>
      </c>
      <c r="E34" s="257">
        <f>INDEX('[1]9.Nesikliai'!G$8:G$12,MATCH($C34,'[1]9.Nesikliai'!$R$8:$R$12,0))</f>
        <v>9272.6699999999983</v>
      </c>
      <c r="F34" s="257">
        <f>INDEX('[1]9.Nesikliai'!H$8:H$12,MATCH($C34,'[1]9.Nesikliai'!$R$8:$R$12,0))</f>
        <v>149196.13000000003</v>
      </c>
      <c r="G34" s="257">
        <f>INDEX('[1]9.Nesikliai'!I$8:I$12,MATCH($C34,'[1]9.Nesikliai'!$R$8:$R$12,0))</f>
        <v>502446.66999999905</v>
      </c>
      <c r="H34" s="257">
        <f>INDEX('[1]9.Nesikliai'!J$8:J$12,MATCH($C34,'[1]9.Nesikliai'!$R$8:$R$12,0))</f>
        <v>3920804.5899999989</v>
      </c>
      <c r="I34" s="257">
        <f>INDEX('[1]9.Nesikliai'!K$8:K$12,MATCH($C34,'[1]9.Nesikliai'!$R$8:$R$12,0))</f>
        <v>7225224.0899999999</v>
      </c>
      <c r="J34" s="257">
        <f>INDEX('[1]9.Nesikliai'!L$8:L$12,MATCH($C34,'[1]9.Nesikliai'!$R$8:$R$12,0))</f>
        <v>1114510.8499999994</v>
      </c>
      <c r="K34" s="257">
        <f>INDEX('[1]9.Nesikliai'!M$8:M$12,MATCH($C34,'[1]9.Nesikliai'!$R$8:$R$12,0))</f>
        <v>11009.54</v>
      </c>
      <c r="L34" s="257">
        <f>INDEX('[1]9.Nesikliai'!N$8:N$12,MATCH($C34,'[1]9.Nesikliai'!$R$8:$R$12,0))</f>
        <v>0</v>
      </c>
      <c r="M34" s="257">
        <f>INDEX('[1]9.Nesikliai'!O$8:O$12,MATCH($C34,'[1]9.Nesikliai'!$R$8:$R$12,0))</f>
        <v>0</v>
      </c>
      <c r="N34" s="257">
        <f>INDEX('[1]9.Nesikliai'!P$8:P$12,MATCH($C34,'[1]9.Nesikliai'!$R$8:$R$12,0))</f>
        <v>272560.89999999997</v>
      </c>
    </row>
    <row r="35" spans="2:14" ht="25.5" x14ac:dyDescent="0.2">
      <c r="B35" s="201" t="str">
        <f>'[1]4'!$C$115</f>
        <v xml:space="preserve">   Kitos finansinės sąnaudos</v>
      </c>
      <c r="C35" s="255" t="str">
        <f>INDEX('[1]9.Nesikliai'!$I$19:$I$70,MATCH('[1]6.5'!$B35,'[1]9.Nesikliai'!$O$19:$O$70,0))&amp;", "&amp;INDEX('[1]9.Nesikliai'!$M$19:$M$70,MATCH('[1]6.5'!$B35,'[1]9.Nesikliai'!$O$19:$O$70,0))</f>
        <v>Tiesiogiai paslaugoms priskirto naudojamo turto buhalterinė įsigijimo vertė, Eur</v>
      </c>
      <c r="D35" s="256">
        <f>INDEX('[1]9.Nesikliai'!$Q$8:$Q$12,MATCH(C35,'[1]9.Nesikliai'!$R$8:$R$12,0))</f>
        <v>13205025.439999998</v>
      </c>
      <c r="E35" s="257">
        <f>INDEX('[1]9.Nesikliai'!G$8:G$12,MATCH($C35,'[1]9.Nesikliai'!$R$8:$R$12,0))</f>
        <v>9272.6699999999983</v>
      </c>
      <c r="F35" s="257">
        <f>INDEX('[1]9.Nesikliai'!H$8:H$12,MATCH($C35,'[1]9.Nesikliai'!$R$8:$R$12,0))</f>
        <v>149196.13000000003</v>
      </c>
      <c r="G35" s="257">
        <f>INDEX('[1]9.Nesikliai'!I$8:I$12,MATCH($C35,'[1]9.Nesikliai'!$R$8:$R$12,0))</f>
        <v>502446.66999999905</v>
      </c>
      <c r="H35" s="257">
        <f>INDEX('[1]9.Nesikliai'!J$8:J$12,MATCH($C35,'[1]9.Nesikliai'!$R$8:$R$12,0))</f>
        <v>3920804.5899999989</v>
      </c>
      <c r="I35" s="257">
        <f>INDEX('[1]9.Nesikliai'!K$8:K$12,MATCH($C35,'[1]9.Nesikliai'!$R$8:$R$12,0))</f>
        <v>7225224.0899999999</v>
      </c>
      <c r="J35" s="257">
        <f>INDEX('[1]9.Nesikliai'!L$8:L$12,MATCH($C35,'[1]9.Nesikliai'!$R$8:$R$12,0))</f>
        <v>1114510.8499999994</v>
      </c>
      <c r="K35" s="257">
        <f>INDEX('[1]9.Nesikliai'!M$8:M$12,MATCH($C35,'[1]9.Nesikliai'!$R$8:$R$12,0))</f>
        <v>11009.54</v>
      </c>
      <c r="L35" s="257">
        <f>INDEX('[1]9.Nesikliai'!N$8:N$12,MATCH($C35,'[1]9.Nesikliai'!$R$8:$R$12,0))</f>
        <v>0</v>
      </c>
      <c r="M35" s="257">
        <f>INDEX('[1]9.Nesikliai'!O$8:O$12,MATCH($C35,'[1]9.Nesikliai'!$R$8:$R$12,0))</f>
        <v>0</v>
      </c>
      <c r="N35" s="257">
        <f>INDEX('[1]9.Nesikliai'!P$8:P$12,MATCH($C35,'[1]9.Nesikliai'!$R$8:$R$12,0))</f>
        <v>272560.89999999997</v>
      </c>
    </row>
    <row r="36" spans="2:14" x14ac:dyDescent="0.2">
      <c r="B36" s="195" t="str">
        <f>'[1]4'!$C$116</f>
        <v>Administracinės sąnaudos</v>
      </c>
      <c r="C36" s="258"/>
      <c r="D36" s="252"/>
      <c r="E36" s="254"/>
      <c r="F36" s="254"/>
      <c r="G36" s="254"/>
      <c r="H36" s="254"/>
      <c r="I36" s="254"/>
      <c r="J36" s="254"/>
      <c r="K36" s="254"/>
      <c r="L36" s="254"/>
      <c r="M36" s="254"/>
      <c r="N36" s="254"/>
    </row>
    <row r="37" spans="2:14" ht="25.5" x14ac:dyDescent="0.2">
      <c r="B37" s="201" t="str">
        <f>'[1]4'!$C$117</f>
        <v xml:space="preserve">   Teisinių paslaugų pirkimo sąnaudos</v>
      </c>
      <c r="C37" s="255" t="str">
        <f>INDEX('[1]9.Nesikliai'!$I$19:$I$70,MATCH('[1]6.5'!$B37,'[1]9.Nesikliai'!$O$19:$O$70,0))&amp;", "&amp;INDEX('[1]9.Nesikliai'!$M$19:$M$70,MATCH('[1]6.5'!$B37,'[1]9.Nesikliai'!$O$19:$O$70,0))</f>
        <v>Tiesiogiai paslaugoms priskirto naudojamo turto buhalterinė įsigijimo vertė, Eur</v>
      </c>
      <c r="D37" s="256">
        <f>INDEX('[1]9.Nesikliai'!$Q$8:$Q$12,MATCH(C37,'[1]9.Nesikliai'!$R$8:$R$12,0))</f>
        <v>13205025.439999998</v>
      </c>
      <c r="E37" s="257">
        <f>INDEX('[1]9.Nesikliai'!G$8:G$12,MATCH($C37,'[1]9.Nesikliai'!$R$8:$R$12,0))</f>
        <v>9272.6699999999983</v>
      </c>
      <c r="F37" s="257">
        <f>INDEX('[1]9.Nesikliai'!H$8:H$12,MATCH($C37,'[1]9.Nesikliai'!$R$8:$R$12,0))</f>
        <v>149196.13000000003</v>
      </c>
      <c r="G37" s="257">
        <f>INDEX('[1]9.Nesikliai'!I$8:I$12,MATCH($C37,'[1]9.Nesikliai'!$R$8:$R$12,0))</f>
        <v>502446.66999999905</v>
      </c>
      <c r="H37" s="257">
        <f>INDEX('[1]9.Nesikliai'!J$8:J$12,MATCH($C37,'[1]9.Nesikliai'!$R$8:$R$12,0))</f>
        <v>3920804.5899999989</v>
      </c>
      <c r="I37" s="257">
        <f>INDEX('[1]9.Nesikliai'!K$8:K$12,MATCH($C37,'[1]9.Nesikliai'!$R$8:$R$12,0))</f>
        <v>7225224.0899999999</v>
      </c>
      <c r="J37" s="257">
        <f>INDEX('[1]9.Nesikliai'!L$8:L$12,MATCH($C37,'[1]9.Nesikliai'!$R$8:$R$12,0))</f>
        <v>1114510.8499999994</v>
      </c>
      <c r="K37" s="257">
        <f>INDEX('[1]9.Nesikliai'!M$8:M$12,MATCH($C37,'[1]9.Nesikliai'!$R$8:$R$12,0))</f>
        <v>11009.54</v>
      </c>
      <c r="L37" s="257">
        <f>INDEX('[1]9.Nesikliai'!N$8:N$12,MATCH($C37,'[1]9.Nesikliai'!$R$8:$R$12,0))</f>
        <v>0</v>
      </c>
      <c r="M37" s="257">
        <f>INDEX('[1]9.Nesikliai'!O$8:O$12,MATCH($C37,'[1]9.Nesikliai'!$R$8:$R$12,0))</f>
        <v>0</v>
      </c>
      <c r="N37" s="257">
        <f>INDEX('[1]9.Nesikliai'!P$8:P$12,MATCH($C37,'[1]9.Nesikliai'!$R$8:$R$12,0))</f>
        <v>272560.89999999997</v>
      </c>
    </row>
    <row r="38" spans="2:14" ht="25.5" x14ac:dyDescent="0.2">
      <c r="B38" s="201" t="str">
        <f>'[1]4'!$C$118</f>
        <v xml:space="preserve">   Žyminio mokesčio sąnaudos			</v>
      </c>
      <c r="C38" s="255" t="str">
        <f>INDEX('[1]9.Nesikliai'!$I$19:$I$70,MATCH('[1]6.5'!$B38,'[1]9.Nesikliai'!$O$19:$O$70,0))&amp;", "&amp;INDEX('[1]9.Nesikliai'!$M$19:$M$70,MATCH('[1]6.5'!$B38,'[1]9.Nesikliai'!$O$19:$O$70,0))</f>
        <v>Tiesiogiai paslaugoms priskirto naudojamo turto buhalterinė įsigijimo vertė, Eur</v>
      </c>
      <c r="D38" s="256">
        <f>INDEX('[1]9.Nesikliai'!$Q$8:$Q$12,MATCH(C38,'[1]9.Nesikliai'!$R$8:$R$12,0))</f>
        <v>13205025.439999998</v>
      </c>
      <c r="E38" s="257">
        <f>INDEX('[1]9.Nesikliai'!G$8:G$12,MATCH($C38,'[1]9.Nesikliai'!$R$8:$R$12,0))</f>
        <v>9272.6699999999983</v>
      </c>
      <c r="F38" s="257">
        <f>INDEX('[1]9.Nesikliai'!H$8:H$12,MATCH($C38,'[1]9.Nesikliai'!$R$8:$R$12,0))</f>
        <v>149196.13000000003</v>
      </c>
      <c r="G38" s="257">
        <f>INDEX('[1]9.Nesikliai'!I$8:I$12,MATCH($C38,'[1]9.Nesikliai'!$R$8:$R$12,0))</f>
        <v>502446.66999999905</v>
      </c>
      <c r="H38" s="257">
        <f>INDEX('[1]9.Nesikliai'!J$8:J$12,MATCH($C38,'[1]9.Nesikliai'!$R$8:$R$12,0))</f>
        <v>3920804.5899999989</v>
      </c>
      <c r="I38" s="257">
        <f>INDEX('[1]9.Nesikliai'!K$8:K$12,MATCH($C38,'[1]9.Nesikliai'!$R$8:$R$12,0))</f>
        <v>7225224.0899999999</v>
      </c>
      <c r="J38" s="257">
        <f>INDEX('[1]9.Nesikliai'!L$8:L$12,MATCH($C38,'[1]9.Nesikliai'!$R$8:$R$12,0))</f>
        <v>1114510.8499999994</v>
      </c>
      <c r="K38" s="257">
        <f>INDEX('[1]9.Nesikliai'!M$8:M$12,MATCH($C38,'[1]9.Nesikliai'!$R$8:$R$12,0))</f>
        <v>11009.54</v>
      </c>
      <c r="L38" s="257">
        <f>INDEX('[1]9.Nesikliai'!N$8:N$12,MATCH($C38,'[1]9.Nesikliai'!$R$8:$R$12,0))</f>
        <v>0</v>
      </c>
      <c r="M38" s="257">
        <f>INDEX('[1]9.Nesikliai'!O$8:O$12,MATCH($C38,'[1]9.Nesikliai'!$R$8:$R$12,0))</f>
        <v>0</v>
      </c>
      <c r="N38" s="257">
        <f>INDEX('[1]9.Nesikliai'!P$8:P$12,MATCH($C38,'[1]9.Nesikliai'!$R$8:$R$12,0))</f>
        <v>272560.89999999997</v>
      </c>
    </row>
    <row r="39" spans="2:14" ht="25.5" x14ac:dyDescent="0.2">
      <c r="B39" s="201" t="str">
        <f>'[1]4'!$C$119</f>
        <v xml:space="preserve">   Konsultacinių paslaugų pirkimo sąnaudos			</v>
      </c>
      <c r="C39" s="255" t="str">
        <f>INDEX('[1]9.Nesikliai'!$I$19:$I$70,MATCH('[1]6.5'!$B39,'[1]9.Nesikliai'!$O$19:$O$70,0))&amp;", "&amp;INDEX('[1]9.Nesikliai'!$M$19:$M$70,MATCH('[1]6.5'!$B39,'[1]9.Nesikliai'!$O$19:$O$70,0))</f>
        <v>Tiesiogiai paslaugoms priskirto naudojamo turto buhalterinė įsigijimo vertė, Eur</v>
      </c>
      <c r="D39" s="256">
        <f>INDEX('[1]9.Nesikliai'!$Q$8:$Q$12,MATCH(C39,'[1]9.Nesikliai'!$R$8:$R$12,0))</f>
        <v>13205025.439999998</v>
      </c>
      <c r="E39" s="257">
        <f>INDEX('[1]9.Nesikliai'!G$8:G$12,MATCH($C39,'[1]9.Nesikliai'!$R$8:$R$12,0))</f>
        <v>9272.6699999999983</v>
      </c>
      <c r="F39" s="257">
        <f>INDEX('[1]9.Nesikliai'!H$8:H$12,MATCH($C39,'[1]9.Nesikliai'!$R$8:$R$12,0))</f>
        <v>149196.13000000003</v>
      </c>
      <c r="G39" s="257">
        <f>INDEX('[1]9.Nesikliai'!I$8:I$12,MATCH($C39,'[1]9.Nesikliai'!$R$8:$R$12,0))</f>
        <v>502446.66999999905</v>
      </c>
      <c r="H39" s="257">
        <f>INDEX('[1]9.Nesikliai'!J$8:J$12,MATCH($C39,'[1]9.Nesikliai'!$R$8:$R$12,0))</f>
        <v>3920804.5899999989</v>
      </c>
      <c r="I39" s="257">
        <f>INDEX('[1]9.Nesikliai'!K$8:K$12,MATCH($C39,'[1]9.Nesikliai'!$R$8:$R$12,0))</f>
        <v>7225224.0899999999</v>
      </c>
      <c r="J39" s="257">
        <f>INDEX('[1]9.Nesikliai'!L$8:L$12,MATCH($C39,'[1]9.Nesikliai'!$R$8:$R$12,0))</f>
        <v>1114510.8499999994</v>
      </c>
      <c r="K39" s="257">
        <f>INDEX('[1]9.Nesikliai'!M$8:M$12,MATCH($C39,'[1]9.Nesikliai'!$R$8:$R$12,0))</f>
        <v>11009.54</v>
      </c>
      <c r="L39" s="257">
        <f>INDEX('[1]9.Nesikliai'!N$8:N$12,MATCH($C39,'[1]9.Nesikliai'!$R$8:$R$12,0))</f>
        <v>0</v>
      </c>
      <c r="M39" s="257">
        <f>INDEX('[1]9.Nesikliai'!O$8:O$12,MATCH($C39,'[1]9.Nesikliai'!$R$8:$R$12,0))</f>
        <v>0</v>
      </c>
      <c r="N39" s="257">
        <f>INDEX('[1]9.Nesikliai'!P$8:P$12,MATCH($C39,'[1]9.Nesikliai'!$R$8:$R$12,0))</f>
        <v>272560.89999999997</v>
      </c>
    </row>
    <row r="40" spans="2:14" ht="25.5" x14ac:dyDescent="0.2">
      <c r="B40" s="201" t="str">
        <f>'[1]4'!$C$120</f>
        <v xml:space="preserve">   Ryšių paslaugų sąnaudos			</v>
      </c>
      <c r="C40" s="255" t="str">
        <f>INDEX('[1]9.Nesikliai'!$I$19:$I$70,MATCH('[1]6.5'!$B40,'[1]9.Nesikliai'!$O$19:$O$70,0))&amp;", "&amp;INDEX('[1]9.Nesikliai'!$M$19:$M$70,MATCH('[1]6.5'!$B40,'[1]9.Nesikliai'!$O$19:$O$70,0))</f>
        <v>Tiesiogiai paslaugoms priskirto naudojamo turto buhalterinė įsigijimo vertė, Eur</v>
      </c>
      <c r="D40" s="256">
        <f>INDEX('[1]9.Nesikliai'!$Q$8:$Q$12,MATCH(C40,'[1]9.Nesikliai'!$R$8:$R$12,0))</f>
        <v>13205025.439999998</v>
      </c>
      <c r="E40" s="257">
        <f>INDEX('[1]9.Nesikliai'!G$8:G$12,MATCH($C40,'[1]9.Nesikliai'!$R$8:$R$12,0))</f>
        <v>9272.6699999999983</v>
      </c>
      <c r="F40" s="257">
        <f>INDEX('[1]9.Nesikliai'!H$8:H$12,MATCH($C40,'[1]9.Nesikliai'!$R$8:$R$12,0))</f>
        <v>149196.13000000003</v>
      </c>
      <c r="G40" s="257">
        <f>INDEX('[1]9.Nesikliai'!I$8:I$12,MATCH($C40,'[1]9.Nesikliai'!$R$8:$R$12,0))</f>
        <v>502446.66999999905</v>
      </c>
      <c r="H40" s="257">
        <f>INDEX('[1]9.Nesikliai'!J$8:J$12,MATCH($C40,'[1]9.Nesikliai'!$R$8:$R$12,0))</f>
        <v>3920804.5899999989</v>
      </c>
      <c r="I40" s="257">
        <f>INDEX('[1]9.Nesikliai'!K$8:K$12,MATCH($C40,'[1]9.Nesikliai'!$R$8:$R$12,0))</f>
        <v>7225224.0899999999</v>
      </c>
      <c r="J40" s="257">
        <f>INDEX('[1]9.Nesikliai'!L$8:L$12,MATCH($C40,'[1]9.Nesikliai'!$R$8:$R$12,0))</f>
        <v>1114510.8499999994</v>
      </c>
      <c r="K40" s="257">
        <f>INDEX('[1]9.Nesikliai'!M$8:M$12,MATCH($C40,'[1]9.Nesikliai'!$R$8:$R$12,0))</f>
        <v>11009.54</v>
      </c>
      <c r="L40" s="257">
        <f>INDEX('[1]9.Nesikliai'!N$8:N$12,MATCH($C40,'[1]9.Nesikliai'!$R$8:$R$12,0))</f>
        <v>0</v>
      </c>
      <c r="M40" s="257">
        <f>INDEX('[1]9.Nesikliai'!O$8:O$12,MATCH($C40,'[1]9.Nesikliai'!$R$8:$R$12,0))</f>
        <v>0</v>
      </c>
      <c r="N40" s="257">
        <f>INDEX('[1]9.Nesikliai'!P$8:P$12,MATCH($C40,'[1]9.Nesikliai'!$R$8:$R$12,0))</f>
        <v>272560.89999999997</v>
      </c>
    </row>
    <row r="41" spans="2:14" ht="25.5" x14ac:dyDescent="0.2">
      <c r="B41" s="201" t="str">
        <f>'[1]4'!$C$121</f>
        <v xml:space="preserve">   Pašto, pasiuntinių paslaugų sąnaudos			</v>
      </c>
      <c r="C41" s="255" t="str">
        <f>INDEX('[1]9.Nesikliai'!$I$19:$I$70,MATCH('[1]6.5'!$B41,'[1]9.Nesikliai'!$O$19:$O$70,0))&amp;", "&amp;INDEX('[1]9.Nesikliai'!$M$19:$M$70,MATCH('[1]6.5'!$B41,'[1]9.Nesikliai'!$O$19:$O$70,0))</f>
        <v>Tiesiogiai paslaugoms priskirto naudojamo turto buhalterinė įsigijimo vertė, Eur</v>
      </c>
      <c r="D41" s="256">
        <f>INDEX('[1]9.Nesikliai'!$Q$8:$Q$12,MATCH(C41,'[1]9.Nesikliai'!$R$8:$R$12,0))</f>
        <v>13205025.439999998</v>
      </c>
      <c r="E41" s="257">
        <f>INDEX('[1]9.Nesikliai'!G$8:G$12,MATCH($C41,'[1]9.Nesikliai'!$R$8:$R$12,0))</f>
        <v>9272.6699999999983</v>
      </c>
      <c r="F41" s="257">
        <f>INDEX('[1]9.Nesikliai'!H$8:H$12,MATCH($C41,'[1]9.Nesikliai'!$R$8:$R$12,0))</f>
        <v>149196.13000000003</v>
      </c>
      <c r="G41" s="257">
        <f>INDEX('[1]9.Nesikliai'!I$8:I$12,MATCH($C41,'[1]9.Nesikliai'!$R$8:$R$12,0))</f>
        <v>502446.66999999905</v>
      </c>
      <c r="H41" s="257">
        <f>INDEX('[1]9.Nesikliai'!J$8:J$12,MATCH($C41,'[1]9.Nesikliai'!$R$8:$R$12,0))</f>
        <v>3920804.5899999989</v>
      </c>
      <c r="I41" s="257">
        <f>INDEX('[1]9.Nesikliai'!K$8:K$12,MATCH($C41,'[1]9.Nesikliai'!$R$8:$R$12,0))</f>
        <v>7225224.0899999999</v>
      </c>
      <c r="J41" s="257">
        <f>INDEX('[1]9.Nesikliai'!L$8:L$12,MATCH($C41,'[1]9.Nesikliai'!$R$8:$R$12,0))</f>
        <v>1114510.8499999994</v>
      </c>
      <c r="K41" s="257">
        <f>INDEX('[1]9.Nesikliai'!M$8:M$12,MATCH($C41,'[1]9.Nesikliai'!$R$8:$R$12,0))</f>
        <v>11009.54</v>
      </c>
      <c r="L41" s="257">
        <f>INDEX('[1]9.Nesikliai'!N$8:N$12,MATCH($C41,'[1]9.Nesikliai'!$R$8:$R$12,0))</f>
        <v>0</v>
      </c>
      <c r="M41" s="257">
        <f>INDEX('[1]9.Nesikliai'!O$8:O$12,MATCH($C41,'[1]9.Nesikliai'!$R$8:$R$12,0))</f>
        <v>0</v>
      </c>
      <c r="N41" s="257">
        <f>INDEX('[1]9.Nesikliai'!P$8:P$12,MATCH($C41,'[1]9.Nesikliai'!$R$8:$R$12,0))</f>
        <v>272560.89999999997</v>
      </c>
    </row>
    <row r="42" spans="2:14" ht="25.5" x14ac:dyDescent="0.2">
      <c r="B42" s="201" t="str">
        <f>'[1]4'!$C$122</f>
        <v xml:space="preserve">  Kanceliarinės sąnaudos			</v>
      </c>
      <c r="C42" s="255" t="str">
        <f>INDEX('[1]9.Nesikliai'!$I$19:$I$70,MATCH('[1]6.5'!$B42,'[1]9.Nesikliai'!$O$19:$O$70,0))&amp;", "&amp;INDEX('[1]9.Nesikliai'!$M$19:$M$70,MATCH('[1]6.5'!$B42,'[1]9.Nesikliai'!$O$19:$O$70,0))</f>
        <v>Tiesiogiai paslaugoms priskirto naudojamo turto buhalterinė įsigijimo vertė, Eur</v>
      </c>
      <c r="D42" s="256">
        <f>INDEX('[1]9.Nesikliai'!$Q$8:$Q$12,MATCH(C42,'[1]9.Nesikliai'!$R$8:$R$12,0))</f>
        <v>13205025.439999998</v>
      </c>
      <c r="E42" s="257">
        <f>INDEX('[1]9.Nesikliai'!G$8:G$12,MATCH($C42,'[1]9.Nesikliai'!$R$8:$R$12,0))</f>
        <v>9272.6699999999983</v>
      </c>
      <c r="F42" s="257">
        <f>INDEX('[1]9.Nesikliai'!H$8:H$12,MATCH($C42,'[1]9.Nesikliai'!$R$8:$R$12,0))</f>
        <v>149196.13000000003</v>
      </c>
      <c r="G42" s="257">
        <f>INDEX('[1]9.Nesikliai'!I$8:I$12,MATCH($C42,'[1]9.Nesikliai'!$R$8:$R$12,0))</f>
        <v>502446.66999999905</v>
      </c>
      <c r="H42" s="257">
        <f>INDEX('[1]9.Nesikliai'!J$8:J$12,MATCH($C42,'[1]9.Nesikliai'!$R$8:$R$12,0))</f>
        <v>3920804.5899999989</v>
      </c>
      <c r="I42" s="257">
        <f>INDEX('[1]9.Nesikliai'!K$8:K$12,MATCH($C42,'[1]9.Nesikliai'!$R$8:$R$12,0))</f>
        <v>7225224.0899999999</v>
      </c>
      <c r="J42" s="257">
        <f>INDEX('[1]9.Nesikliai'!L$8:L$12,MATCH($C42,'[1]9.Nesikliai'!$R$8:$R$12,0))</f>
        <v>1114510.8499999994</v>
      </c>
      <c r="K42" s="257">
        <f>INDEX('[1]9.Nesikliai'!M$8:M$12,MATCH($C42,'[1]9.Nesikliai'!$R$8:$R$12,0))</f>
        <v>11009.54</v>
      </c>
      <c r="L42" s="257">
        <f>INDEX('[1]9.Nesikliai'!N$8:N$12,MATCH($C42,'[1]9.Nesikliai'!$R$8:$R$12,0))</f>
        <v>0</v>
      </c>
      <c r="M42" s="257">
        <f>INDEX('[1]9.Nesikliai'!O$8:O$12,MATCH($C42,'[1]9.Nesikliai'!$R$8:$R$12,0))</f>
        <v>0</v>
      </c>
      <c r="N42" s="257">
        <f>INDEX('[1]9.Nesikliai'!P$8:P$12,MATCH($C42,'[1]9.Nesikliai'!$R$8:$R$12,0))</f>
        <v>272560.89999999997</v>
      </c>
    </row>
    <row r="43" spans="2:14" ht="25.5" x14ac:dyDescent="0.2">
      <c r="B43" s="201" t="str">
        <f>'[1]4'!$C$123</f>
        <v xml:space="preserve">   Org. inventoriaus aptarnavimo, remonto paslaugų pirkimo sąnaudos		</v>
      </c>
      <c r="C43" s="255" t="str">
        <f>INDEX('[1]9.Nesikliai'!$I$19:$I$70,MATCH('[1]6.5'!$B43,'[1]9.Nesikliai'!$O$19:$O$70,0))&amp;", "&amp;INDEX('[1]9.Nesikliai'!$M$19:$M$70,MATCH('[1]6.5'!$B43,'[1]9.Nesikliai'!$O$19:$O$70,0))</f>
        <v>Tiesiogiai paslaugoms priskirto naudojamo turto buhalterinė įsigijimo vertė, Eur</v>
      </c>
      <c r="D43" s="256">
        <f>INDEX('[1]9.Nesikliai'!$Q$8:$Q$12,MATCH(C43,'[1]9.Nesikliai'!$R$8:$R$12,0))</f>
        <v>13205025.439999998</v>
      </c>
      <c r="E43" s="257">
        <f>INDEX('[1]9.Nesikliai'!G$8:G$12,MATCH($C43,'[1]9.Nesikliai'!$R$8:$R$12,0))</f>
        <v>9272.6699999999983</v>
      </c>
      <c r="F43" s="257">
        <f>INDEX('[1]9.Nesikliai'!H$8:H$12,MATCH($C43,'[1]9.Nesikliai'!$R$8:$R$12,0))</f>
        <v>149196.13000000003</v>
      </c>
      <c r="G43" s="257">
        <f>INDEX('[1]9.Nesikliai'!I$8:I$12,MATCH($C43,'[1]9.Nesikliai'!$R$8:$R$12,0))</f>
        <v>502446.66999999905</v>
      </c>
      <c r="H43" s="257">
        <f>INDEX('[1]9.Nesikliai'!J$8:J$12,MATCH($C43,'[1]9.Nesikliai'!$R$8:$R$12,0))</f>
        <v>3920804.5899999989</v>
      </c>
      <c r="I43" s="257">
        <f>INDEX('[1]9.Nesikliai'!K$8:K$12,MATCH($C43,'[1]9.Nesikliai'!$R$8:$R$12,0))</f>
        <v>7225224.0899999999</v>
      </c>
      <c r="J43" s="257">
        <f>INDEX('[1]9.Nesikliai'!L$8:L$12,MATCH($C43,'[1]9.Nesikliai'!$R$8:$R$12,0))</f>
        <v>1114510.8499999994</v>
      </c>
      <c r="K43" s="257">
        <f>INDEX('[1]9.Nesikliai'!M$8:M$12,MATCH($C43,'[1]9.Nesikliai'!$R$8:$R$12,0))</f>
        <v>11009.54</v>
      </c>
      <c r="L43" s="257">
        <f>INDEX('[1]9.Nesikliai'!N$8:N$12,MATCH($C43,'[1]9.Nesikliai'!$R$8:$R$12,0))</f>
        <v>0</v>
      </c>
      <c r="M43" s="257">
        <f>INDEX('[1]9.Nesikliai'!O$8:O$12,MATCH($C43,'[1]9.Nesikliai'!$R$8:$R$12,0))</f>
        <v>0</v>
      </c>
      <c r="N43" s="257">
        <f>INDEX('[1]9.Nesikliai'!P$8:P$12,MATCH($C43,'[1]9.Nesikliai'!$R$8:$R$12,0))</f>
        <v>272560.89999999997</v>
      </c>
    </row>
    <row r="44" spans="2:14" ht="25.5" x14ac:dyDescent="0.2">
      <c r="B44" s="201" t="str">
        <f>'[1]4'!$C$124</f>
        <v xml:space="preserve">   Profesinės literatūros, spaudos sąnaudos			</v>
      </c>
      <c r="C44" s="255" t="str">
        <f>INDEX('[1]9.Nesikliai'!$I$19:$I$70,MATCH('[1]6.5'!$B44,'[1]9.Nesikliai'!$O$19:$O$70,0))&amp;", "&amp;INDEX('[1]9.Nesikliai'!$M$19:$M$70,MATCH('[1]6.5'!$B44,'[1]9.Nesikliai'!$O$19:$O$70,0))</f>
        <v>Tiesiogiai paslaugoms priskirto naudojamo turto buhalterinė įsigijimo vertė, Eur</v>
      </c>
      <c r="D44" s="256">
        <f>INDEX('[1]9.Nesikliai'!$Q$8:$Q$12,MATCH(C44,'[1]9.Nesikliai'!$R$8:$R$12,0))</f>
        <v>13205025.439999998</v>
      </c>
      <c r="E44" s="257">
        <f>INDEX('[1]9.Nesikliai'!G$8:G$12,MATCH($C44,'[1]9.Nesikliai'!$R$8:$R$12,0))</f>
        <v>9272.6699999999983</v>
      </c>
      <c r="F44" s="257">
        <f>INDEX('[1]9.Nesikliai'!H$8:H$12,MATCH($C44,'[1]9.Nesikliai'!$R$8:$R$12,0))</f>
        <v>149196.13000000003</v>
      </c>
      <c r="G44" s="257">
        <f>INDEX('[1]9.Nesikliai'!I$8:I$12,MATCH($C44,'[1]9.Nesikliai'!$R$8:$R$12,0))</f>
        <v>502446.66999999905</v>
      </c>
      <c r="H44" s="257">
        <f>INDEX('[1]9.Nesikliai'!J$8:J$12,MATCH($C44,'[1]9.Nesikliai'!$R$8:$R$12,0))</f>
        <v>3920804.5899999989</v>
      </c>
      <c r="I44" s="257">
        <f>INDEX('[1]9.Nesikliai'!K$8:K$12,MATCH($C44,'[1]9.Nesikliai'!$R$8:$R$12,0))</f>
        <v>7225224.0899999999</v>
      </c>
      <c r="J44" s="257">
        <f>INDEX('[1]9.Nesikliai'!L$8:L$12,MATCH($C44,'[1]9.Nesikliai'!$R$8:$R$12,0))</f>
        <v>1114510.8499999994</v>
      </c>
      <c r="K44" s="257">
        <f>INDEX('[1]9.Nesikliai'!M$8:M$12,MATCH($C44,'[1]9.Nesikliai'!$R$8:$R$12,0))</f>
        <v>11009.54</v>
      </c>
      <c r="L44" s="257">
        <f>INDEX('[1]9.Nesikliai'!N$8:N$12,MATCH($C44,'[1]9.Nesikliai'!$R$8:$R$12,0))</f>
        <v>0</v>
      </c>
      <c r="M44" s="257">
        <f>INDEX('[1]9.Nesikliai'!O$8:O$12,MATCH($C44,'[1]9.Nesikliai'!$R$8:$R$12,0))</f>
        <v>0</v>
      </c>
      <c r="N44" s="257">
        <f>INDEX('[1]9.Nesikliai'!P$8:P$12,MATCH($C44,'[1]9.Nesikliai'!$R$8:$R$12,0))</f>
        <v>272560.89999999997</v>
      </c>
    </row>
    <row r="45" spans="2:14" ht="25.5" x14ac:dyDescent="0.2">
      <c r="B45" s="201" t="str">
        <f>'[1]4'!$C$125</f>
        <v xml:space="preserve">   Patalpų priežiūros paslaugų pirkimo sąnaudos</v>
      </c>
      <c r="C45" s="255" t="str">
        <f>INDEX('[1]9.Nesikliai'!$I$19:$I$70,MATCH('[1]6.5'!$B45,'[1]9.Nesikliai'!$O$19:$O$70,0))&amp;", "&amp;INDEX('[1]9.Nesikliai'!$M$19:$M$70,MATCH('[1]6.5'!$B45,'[1]9.Nesikliai'!$O$19:$O$70,0))</f>
        <v>Tiesiogiai paslaugoms priskirto naudojamo turto buhalterinė įsigijimo vertė, Eur</v>
      </c>
      <c r="D45" s="256">
        <f>INDEX('[1]9.Nesikliai'!$Q$8:$Q$12,MATCH(C45,'[1]9.Nesikliai'!$R$8:$R$12,0))</f>
        <v>13205025.439999998</v>
      </c>
      <c r="E45" s="257">
        <f>INDEX('[1]9.Nesikliai'!G$8:G$12,MATCH($C45,'[1]9.Nesikliai'!$R$8:$R$12,0))</f>
        <v>9272.6699999999983</v>
      </c>
      <c r="F45" s="257">
        <f>INDEX('[1]9.Nesikliai'!H$8:H$12,MATCH($C45,'[1]9.Nesikliai'!$R$8:$R$12,0))</f>
        <v>149196.13000000003</v>
      </c>
      <c r="G45" s="257">
        <f>INDEX('[1]9.Nesikliai'!I$8:I$12,MATCH($C45,'[1]9.Nesikliai'!$R$8:$R$12,0))</f>
        <v>502446.66999999905</v>
      </c>
      <c r="H45" s="257">
        <f>INDEX('[1]9.Nesikliai'!J$8:J$12,MATCH($C45,'[1]9.Nesikliai'!$R$8:$R$12,0))</f>
        <v>3920804.5899999989</v>
      </c>
      <c r="I45" s="257">
        <f>INDEX('[1]9.Nesikliai'!K$8:K$12,MATCH($C45,'[1]9.Nesikliai'!$R$8:$R$12,0))</f>
        <v>7225224.0899999999</v>
      </c>
      <c r="J45" s="257">
        <f>INDEX('[1]9.Nesikliai'!L$8:L$12,MATCH($C45,'[1]9.Nesikliai'!$R$8:$R$12,0))</f>
        <v>1114510.8499999994</v>
      </c>
      <c r="K45" s="257">
        <f>INDEX('[1]9.Nesikliai'!M$8:M$12,MATCH($C45,'[1]9.Nesikliai'!$R$8:$R$12,0))</f>
        <v>11009.54</v>
      </c>
      <c r="L45" s="257">
        <f>INDEX('[1]9.Nesikliai'!N$8:N$12,MATCH($C45,'[1]9.Nesikliai'!$R$8:$R$12,0))</f>
        <v>0</v>
      </c>
      <c r="M45" s="257">
        <f>INDEX('[1]9.Nesikliai'!O$8:O$12,MATCH($C45,'[1]9.Nesikliai'!$R$8:$R$12,0))</f>
        <v>0</v>
      </c>
      <c r="N45" s="257">
        <f>INDEX('[1]9.Nesikliai'!P$8:P$12,MATCH($C45,'[1]9.Nesikliai'!$R$8:$R$12,0))</f>
        <v>272560.89999999997</v>
      </c>
    </row>
    <row r="46" spans="2:14" ht="25.5" x14ac:dyDescent="0.2">
      <c r="B46" s="201" t="str">
        <f>'[1]4'!$C$126</f>
        <v xml:space="preserve">   Apskaitos ir audito paslaugų pirkimo sąnaudos</v>
      </c>
      <c r="C46" s="255" t="str">
        <f>INDEX('[1]9.Nesikliai'!$I$19:$I$70,MATCH('[1]6.5'!$B46,'[1]9.Nesikliai'!$O$19:$O$70,0))&amp;", "&amp;INDEX('[1]9.Nesikliai'!$M$19:$M$70,MATCH('[1]6.5'!$B46,'[1]9.Nesikliai'!$O$19:$O$70,0))</f>
        <v>Tiesiogiai paslaugoms priskirto naudojamo turto buhalterinė įsigijimo vertė, Eur</v>
      </c>
      <c r="D46" s="256">
        <f>INDEX('[1]9.Nesikliai'!$Q$8:$Q$12,MATCH(C46,'[1]9.Nesikliai'!$R$8:$R$12,0))</f>
        <v>13205025.439999998</v>
      </c>
      <c r="E46" s="257">
        <f>INDEX('[1]9.Nesikliai'!G$8:G$12,MATCH($C46,'[1]9.Nesikliai'!$R$8:$R$12,0))</f>
        <v>9272.6699999999983</v>
      </c>
      <c r="F46" s="257">
        <f>INDEX('[1]9.Nesikliai'!H$8:H$12,MATCH($C46,'[1]9.Nesikliai'!$R$8:$R$12,0))</f>
        <v>149196.13000000003</v>
      </c>
      <c r="G46" s="257">
        <f>INDEX('[1]9.Nesikliai'!I$8:I$12,MATCH($C46,'[1]9.Nesikliai'!$R$8:$R$12,0))</f>
        <v>502446.66999999905</v>
      </c>
      <c r="H46" s="257">
        <f>INDEX('[1]9.Nesikliai'!J$8:J$12,MATCH($C46,'[1]9.Nesikliai'!$R$8:$R$12,0))</f>
        <v>3920804.5899999989</v>
      </c>
      <c r="I46" s="257">
        <f>INDEX('[1]9.Nesikliai'!K$8:K$12,MATCH($C46,'[1]9.Nesikliai'!$R$8:$R$12,0))</f>
        <v>7225224.0899999999</v>
      </c>
      <c r="J46" s="257">
        <f>INDEX('[1]9.Nesikliai'!L$8:L$12,MATCH($C46,'[1]9.Nesikliai'!$R$8:$R$12,0))</f>
        <v>1114510.8499999994</v>
      </c>
      <c r="K46" s="257">
        <f>INDEX('[1]9.Nesikliai'!M$8:M$12,MATCH($C46,'[1]9.Nesikliai'!$R$8:$R$12,0))</f>
        <v>11009.54</v>
      </c>
      <c r="L46" s="257">
        <f>INDEX('[1]9.Nesikliai'!N$8:N$12,MATCH($C46,'[1]9.Nesikliai'!$R$8:$R$12,0))</f>
        <v>0</v>
      </c>
      <c r="M46" s="257">
        <f>INDEX('[1]9.Nesikliai'!O$8:O$12,MATCH($C46,'[1]9.Nesikliai'!$R$8:$R$12,0))</f>
        <v>0</v>
      </c>
      <c r="N46" s="257">
        <f>INDEX('[1]9.Nesikliai'!P$8:P$12,MATCH($C46,'[1]9.Nesikliai'!$R$8:$R$12,0))</f>
        <v>272560.89999999997</v>
      </c>
    </row>
    <row r="47" spans="2:14" ht="25.5" x14ac:dyDescent="0.2">
      <c r="B47" s="201" t="str">
        <f>'[1]4'!$C$127</f>
        <v xml:space="preserve">   Transporto paslaugų pirkimo sąnaudos</v>
      </c>
      <c r="C47" s="255" t="str">
        <f>INDEX('[1]9.Nesikliai'!$I$19:$I$70,MATCH('[1]6.5'!$B47,'[1]9.Nesikliai'!$O$19:$O$70,0))&amp;", "&amp;INDEX('[1]9.Nesikliai'!$M$19:$M$70,MATCH('[1]6.5'!$B47,'[1]9.Nesikliai'!$O$19:$O$70,0))</f>
        <v>Tiesiogiai paslaugoms priskirto naudojamo turto buhalterinė įsigijimo vertė, Eur</v>
      </c>
      <c r="D47" s="256">
        <f>INDEX('[1]9.Nesikliai'!$Q$8:$Q$12,MATCH(C47,'[1]9.Nesikliai'!$R$8:$R$12,0))</f>
        <v>13205025.439999998</v>
      </c>
      <c r="E47" s="257">
        <f>INDEX('[1]9.Nesikliai'!G$8:G$12,MATCH($C47,'[1]9.Nesikliai'!$R$8:$R$12,0))</f>
        <v>9272.6699999999983</v>
      </c>
      <c r="F47" s="257">
        <f>INDEX('[1]9.Nesikliai'!H$8:H$12,MATCH($C47,'[1]9.Nesikliai'!$R$8:$R$12,0))</f>
        <v>149196.13000000003</v>
      </c>
      <c r="G47" s="257">
        <f>INDEX('[1]9.Nesikliai'!I$8:I$12,MATCH($C47,'[1]9.Nesikliai'!$R$8:$R$12,0))</f>
        <v>502446.66999999905</v>
      </c>
      <c r="H47" s="257">
        <f>INDEX('[1]9.Nesikliai'!J$8:J$12,MATCH($C47,'[1]9.Nesikliai'!$R$8:$R$12,0))</f>
        <v>3920804.5899999989</v>
      </c>
      <c r="I47" s="257">
        <f>INDEX('[1]9.Nesikliai'!K$8:K$12,MATCH($C47,'[1]9.Nesikliai'!$R$8:$R$12,0))</f>
        <v>7225224.0899999999</v>
      </c>
      <c r="J47" s="257">
        <f>INDEX('[1]9.Nesikliai'!L$8:L$12,MATCH($C47,'[1]9.Nesikliai'!$R$8:$R$12,0))</f>
        <v>1114510.8499999994</v>
      </c>
      <c r="K47" s="257">
        <f>INDEX('[1]9.Nesikliai'!M$8:M$12,MATCH($C47,'[1]9.Nesikliai'!$R$8:$R$12,0))</f>
        <v>11009.54</v>
      </c>
      <c r="L47" s="257">
        <f>INDEX('[1]9.Nesikliai'!N$8:N$12,MATCH($C47,'[1]9.Nesikliai'!$R$8:$R$12,0))</f>
        <v>0</v>
      </c>
      <c r="M47" s="257">
        <f>INDEX('[1]9.Nesikliai'!O$8:O$12,MATCH($C47,'[1]9.Nesikliai'!$R$8:$R$12,0))</f>
        <v>0</v>
      </c>
      <c r="N47" s="257">
        <f>INDEX('[1]9.Nesikliai'!P$8:P$12,MATCH($C47,'[1]9.Nesikliai'!$R$8:$R$12,0))</f>
        <v>272560.89999999997</v>
      </c>
    </row>
    <row r="48" spans="2:14" ht="25.5" x14ac:dyDescent="0.2">
      <c r="B48" s="201" t="str">
        <f>'[1]4'!$C$128</f>
        <v xml:space="preserve">   Įmokų administravimo paslaugų sąnaudos</v>
      </c>
      <c r="C48" s="255" t="str">
        <f>INDEX('[1]9.Nesikliai'!$I$19:$I$70,MATCH('[1]6.5'!$B48,'[1]9.Nesikliai'!$O$19:$O$70,0))&amp;", "&amp;INDEX('[1]9.Nesikliai'!$M$19:$M$70,MATCH('[1]6.5'!$B48,'[1]9.Nesikliai'!$O$19:$O$70,0))</f>
        <v>Tiesiogiai paslaugoms priskirto naudojamo turto buhalterinė įsigijimo vertė, Eur</v>
      </c>
      <c r="D48" s="256">
        <f>INDEX('[1]9.Nesikliai'!$Q$8:$Q$12,MATCH(C48,'[1]9.Nesikliai'!$R$8:$R$12,0))</f>
        <v>13205025.439999998</v>
      </c>
      <c r="E48" s="257">
        <f>INDEX('[1]9.Nesikliai'!G$8:G$12,MATCH($C48,'[1]9.Nesikliai'!$R$8:$R$12,0))</f>
        <v>9272.6699999999983</v>
      </c>
      <c r="F48" s="257">
        <f>INDEX('[1]9.Nesikliai'!H$8:H$12,MATCH($C48,'[1]9.Nesikliai'!$R$8:$R$12,0))</f>
        <v>149196.13000000003</v>
      </c>
      <c r="G48" s="257">
        <f>INDEX('[1]9.Nesikliai'!I$8:I$12,MATCH($C48,'[1]9.Nesikliai'!$R$8:$R$12,0))</f>
        <v>502446.66999999905</v>
      </c>
      <c r="H48" s="257">
        <f>INDEX('[1]9.Nesikliai'!J$8:J$12,MATCH($C48,'[1]9.Nesikliai'!$R$8:$R$12,0))</f>
        <v>3920804.5899999989</v>
      </c>
      <c r="I48" s="257">
        <f>INDEX('[1]9.Nesikliai'!K$8:K$12,MATCH($C48,'[1]9.Nesikliai'!$R$8:$R$12,0))</f>
        <v>7225224.0899999999</v>
      </c>
      <c r="J48" s="257">
        <f>INDEX('[1]9.Nesikliai'!L$8:L$12,MATCH($C48,'[1]9.Nesikliai'!$R$8:$R$12,0))</f>
        <v>1114510.8499999994</v>
      </c>
      <c r="K48" s="257">
        <f>INDEX('[1]9.Nesikliai'!M$8:M$12,MATCH($C48,'[1]9.Nesikliai'!$R$8:$R$12,0))</f>
        <v>11009.54</v>
      </c>
      <c r="L48" s="257">
        <f>INDEX('[1]9.Nesikliai'!N$8:N$12,MATCH($C48,'[1]9.Nesikliai'!$R$8:$R$12,0))</f>
        <v>0</v>
      </c>
      <c r="M48" s="257">
        <f>INDEX('[1]9.Nesikliai'!O$8:O$12,MATCH($C48,'[1]9.Nesikliai'!$R$8:$R$12,0))</f>
        <v>0</v>
      </c>
      <c r="N48" s="257">
        <f>INDEX('[1]9.Nesikliai'!P$8:P$12,MATCH($C48,'[1]9.Nesikliai'!$R$8:$R$12,0))</f>
        <v>272560.89999999997</v>
      </c>
    </row>
    <row r="49" spans="1:18" ht="25.5" x14ac:dyDescent="0.2">
      <c r="B49" s="201" t="str">
        <f>'[1]4'!$C$129</f>
        <v xml:space="preserve">   Vartotojų informavimo paslaugų pirkimo sąnaudos</v>
      </c>
      <c r="C49" s="255" t="str">
        <f>INDEX('[1]9.Nesikliai'!$I$19:$I$70,MATCH('[1]6.5'!$B49,'[1]9.Nesikliai'!$O$19:$O$70,0))&amp;", "&amp;INDEX('[1]9.Nesikliai'!$M$19:$M$70,MATCH('[1]6.5'!$B49,'[1]9.Nesikliai'!$O$19:$O$70,0))</f>
        <v>Tiesiogiai paslaugoms priskirto naudojamo turto buhalterinė įsigijimo vertė, Eur</v>
      </c>
      <c r="D49" s="256">
        <f>INDEX('[1]9.Nesikliai'!$Q$8:$Q$12,MATCH(C49,'[1]9.Nesikliai'!$R$8:$R$12,0))</f>
        <v>13205025.439999998</v>
      </c>
      <c r="E49" s="257">
        <f>INDEX('[1]9.Nesikliai'!G$8:G$12,MATCH($C49,'[1]9.Nesikliai'!$R$8:$R$12,0))</f>
        <v>9272.6699999999983</v>
      </c>
      <c r="F49" s="257">
        <f>INDEX('[1]9.Nesikliai'!H$8:H$12,MATCH($C49,'[1]9.Nesikliai'!$R$8:$R$12,0))</f>
        <v>149196.13000000003</v>
      </c>
      <c r="G49" s="257">
        <f>INDEX('[1]9.Nesikliai'!I$8:I$12,MATCH($C49,'[1]9.Nesikliai'!$R$8:$R$12,0))</f>
        <v>502446.66999999905</v>
      </c>
      <c r="H49" s="257">
        <f>INDEX('[1]9.Nesikliai'!J$8:J$12,MATCH($C49,'[1]9.Nesikliai'!$R$8:$R$12,0))</f>
        <v>3920804.5899999989</v>
      </c>
      <c r="I49" s="257">
        <f>INDEX('[1]9.Nesikliai'!K$8:K$12,MATCH($C49,'[1]9.Nesikliai'!$R$8:$R$12,0))</f>
        <v>7225224.0899999999</v>
      </c>
      <c r="J49" s="257">
        <f>INDEX('[1]9.Nesikliai'!L$8:L$12,MATCH($C49,'[1]9.Nesikliai'!$R$8:$R$12,0))</f>
        <v>1114510.8499999994</v>
      </c>
      <c r="K49" s="257">
        <f>INDEX('[1]9.Nesikliai'!M$8:M$12,MATCH($C49,'[1]9.Nesikliai'!$R$8:$R$12,0))</f>
        <v>11009.54</v>
      </c>
      <c r="L49" s="257">
        <f>INDEX('[1]9.Nesikliai'!N$8:N$12,MATCH($C49,'[1]9.Nesikliai'!$R$8:$R$12,0))</f>
        <v>0</v>
      </c>
      <c r="M49" s="257">
        <f>INDEX('[1]9.Nesikliai'!O$8:O$12,MATCH($C49,'[1]9.Nesikliai'!$R$8:$R$12,0))</f>
        <v>0</v>
      </c>
      <c r="N49" s="257">
        <f>INDEX('[1]9.Nesikliai'!P$8:P$12,MATCH($C49,'[1]9.Nesikliai'!$R$8:$R$12,0))</f>
        <v>272560.89999999997</v>
      </c>
    </row>
    <row r="50" spans="1:18" ht="25.5" x14ac:dyDescent="0.2">
      <c r="B50" s="201" t="str">
        <f>'[1]4'!$C$130</f>
        <v xml:space="preserve">   Kitos administravimo sąnaudos.</v>
      </c>
      <c r="C50" s="255" t="str">
        <f>INDEX('[1]9.Nesikliai'!$I$19:$I$70,MATCH('[1]6.5'!$B50,'[1]9.Nesikliai'!$O$19:$O$70,0))&amp;", "&amp;INDEX('[1]9.Nesikliai'!$M$19:$M$70,MATCH('[1]6.5'!$B50,'[1]9.Nesikliai'!$O$19:$O$70,0))</f>
        <v>Tiesiogiai paslaugoms priskirto naudojamo turto buhalterinė įsigijimo vertė, Eur</v>
      </c>
      <c r="D50" s="256">
        <f>INDEX('[1]9.Nesikliai'!$Q$8:$Q$12,MATCH(C50,'[1]9.Nesikliai'!$R$8:$R$12,0))</f>
        <v>13205025.439999998</v>
      </c>
      <c r="E50" s="257">
        <f>INDEX('[1]9.Nesikliai'!G$8:G$12,MATCH($C50,'[1]9.Nesikliai'!$R$8:$R$12,0))</f>
        <v>9272.6699999999983</v>
      </c>
      <c r="F50" s="257">
        <f>INDEX('[1]9.Nesikliai'!H$8:H$12,MATCH($C50,'[1]9.Nesikliai'!$R$8:$R$12,0))</f>
        <v>149196.13000000003</v>
      </c>
      <c r="G50" s="257">
        <f>INDEX('[1]9.Nesikliai'!I$8:I$12,MATCH($C50,'[1]9.Nesikliai'!$R$8:$R$12,0))</f>
        <v>502446.66999999905</v>
      </c>
      <c r="H50" s="257">
        <f>INDEX('[1]9.Nesikliai'!J$8:J$12,MATCH($C50,'[1]9.Nesikliai'!$R$8:$R$12,0))</f>
        <v>3920804.5899999989</v>
      </c>
      <c r="I50" s="257">
        <f>INDEX('[1]9.Nesikliai'!K$8:K$12,MATCH($C50,'[1]9.Nesikliai'!$R$8:$R$12,0))</f>
        <v>7225224.0899999999</v>
      </c>
      <c r="J50" s="257">
        <f>INDEX('[1]9.Nesikliai'!L$8:L$12,MATCH($C50,'[1]9.Nesikliai'!$R$8:$R$12,0))</f>
        <v>1114510.8499999994</v>
      </c>
      <c r="K50" s="257">
        <f>INDEX('[1]9.Nesikliai'!M$8:M$12,MATCH($C50,'[1]9.Nesikliai'!$R$8:$R$12,0))</f>
        <v>11009.54</v>
      </c>
      <c r="L50" s="257">
        <f>INDEX('[1]9.Nesikliai'!N$8:N$12,MATCH($C50,'[1]9.Nesikliai'!$R$8:$R$12,0))</f>
        <v>0</v>
      </c>
      <c r="M50" s="257">
        <f>INDEX('[1]9.Nesikliai'!O$8:O$12,MATCH($C50,'[1]9.Nesikliai'!$R$8:$R$12,0))</f>
        <v>0</v>
      </c>
      <c r="N50" s="257">
        <f>INDEX('[1]9.Nesikliai'!P$8:P$12,MATCH($C50,'[1]9.Nesikliai'!$R$8:$R$12,0))</f>
        <v>272560.89999999997</v>
      </c>
    </row>
    <row r="51" spans="1:18" ht="25.5" x14ac:dyDescent="0.2">
      <c r="B51" s="262" t="str">
        <f>'[1]4'!$C$131</f>
        <v>Rinkodaros ir pardavimų sąnaudos</v>
      </c>
      <c r="C51" s="255" t="str">
        <f>INDEX('[1]9.Nesikliai'!$I$19:$I$70,MATCH('[1]6.5'!$B51,'[1]9.Nesikliai'!$O$19:$O$70,0))&amp;", "&amp;INDEX('[1]9.Nesikliai'!$M$19:$M$70,MATCH('[1]6.5'!$B51,'[1]9.Nesikliai'!$O$19:$O$70,0))</f>
        <v>Tiesiogiai paslaugoms priskirto naudojamo turto buhalterinė įsigijimo vertė, Eur</v>
      </c>
      <c r="D51" s="256">
        <f>INDEX('[1]9.Nesikliai'!$Q$8:$Q$12,MATCH(C51,'[1]9.Nesikliai'!$R$8:$R$12,0))</f>
        <v>13205025.439999998</v>
      </c>
      <c r="E51" s="257">
        <f>INDEX('[1]9.Nesikliai'!G$8:G$12,MATCH($C51,'[1]9.Nesikliai'!$R$8:$R$12,0))</f>
        <v>9272.6699999999983</v>
      </c>
      <c r="F51" s="257">
        <f>INDEX('[1]9.Nesikliai'!H$8:H$12,MATCH($C51,'[1]9.Nesikliai'!$R$8:$R$12,0))</f>
        <v>149196.13000000003</v>
      </c>
      <c r="G51" s="257">
        <f>INDEX('[1]9.Nesikliai'!I$8:I$12,MATCH($C51,'[1]9.Nesikliai'!$R$8:$R$12,0))</f>
        <v>502446.66999999905</v>
      </c>
      <c r="H51" s="257">
        <f>INDEX('[1]9.Nesikliai'!J$8:J$12,MATCH($C51,'[1]9.Nesikliai'!$R$8:$R$12,0))</f>
        <v>3920804.5899999989</v>
      </c>
      <c r="I51" s="257">
        <f>INDEX('[1]9.Nesikliai'!K$8:K$12,MATCH($C51,'[1]9.Nesikliai'!$R$8:$R$12,0))</f>
        <v>7225224.0899999999</v>
      </c>
      <c r="J51" s="257">
        <f>INDEX('[1]9.Nesikliai'!L$8:L$12,MATCH($C51,'[1]9.Nesikliai'!$R$8:$R$12,0))</f>
        <v>1114510.8499999994</v>
      </c>
      <c r="K51" s="257">
        <f>INDEX('[1]9.Nesikliai'!M$8:M$12,MATCH($C51,'[1]9.Nesikliai'!$R$8:$R$12,0))</f>
        <v>11009.54</v>
      </c>
      <c r="L51" s="257">
        <f>INDEX('[1]9.Nesikliai'!N$8:N$12,MATCH($C51,'[1]9.Nesikliai'!$R$8:$R$12,0))</f>
        <v>0</v>
      </c>
      <c r="M51" s="257">
        <f>INDEX('[1]9.Nesikliai'!O$8:O$12,MATCH($C51,'[1]9.Nesikliai'!$R$8:$R$12,0))</f>
        <v>0</v>
      </c>
      <c r="N51" s="257">
        <f>INDEX('[1]9.Nesikliai'!P$8:P$12,MATCH($C51,'[1]9.Nesikliai'!$R$8:$R$12,0))</f>
        <v>272560.89999999997</v>
      </c>
    </row>
    <row r="52" spans="1:18" x14ac:dyDescent="0.2">
      <c r="B52" s="195" t="str">
        <f>'[1]4'!$C$132</f>
        <v>Kitos sąnaudos</v>
      </c>
      <c r="C52" s="258"/>
      <c r="D52" s="252"/>
      <c r="E52" s="254"/>
      <c r="F52" s="254"/>
      <c r="G52" s="254"/>
      <c r="H52" s="254"/>
      <c r="I52" s="254"/>
      <c r="J52" s="254"/>
      <c r="K52" s="254"/>
      <c r="L52" s="254"/>
      <c r="M52" s="254"/>
      <c r="N52" s="254"/>
    </row>
    <row r="53" spans="1:18" ht="25.5" x14ac:dyDescent="0.2">
      <c r="B53" s="201" t="str">
        <f>'[1]4'!$C$133</f>
        <v xml:space="preserve">   Turto nuomos sąnaudos</v>
      </c>
      <c r="C53" s="255" t="str">
        <f>INDEX('[1]9.Nesikliai'!$I$19:$I$70,MATCH('[1]6.5'!$B53,'[1]9.Nesikliai'!$O$19:$O$70,0))&amp;", "&amp;INDEX('[1]9.Nesikliai'!$M$19:$M$70,MATCH('[1]6.5'!$B53,'[1]9.Nesikliai'!$O$19:$O$70,0))</f>
        <v>Tiesiogiai paslaugoms priskirto naudojamo turto buhalterinė įsigijimo vertė, Eur</v>
      </c>
      <c r="D53" s="256">
        <f>INDEX('[1]9.Nesikliai'!$Q$8:$Q$12,MATCH(C53,'[1]9.Nesikliai'!$R$8:$R$12,0))</f>
        <v>13205025.439999998</v>
      </c>
      <c r="E53" s="257">
        <f>INDEX('[1]9.Nesikliai'!G$8:G$12,MATCH($C53,'[1]9.Nesikliai'!$R$8:$R$12,0))</f>
        <v>9272.6699999999983</v>
      </c>
      <c r="F53" s="257">
        <f>INDEX('[1]9.Nesikliai'!H$8:H$12,MATCH($C53,'[1]9.Nesikliai'!$R$8:$R$12,0))</f>
        <v>149196.13000000003</v>
      </c>
      <c r="G53" s="257">
        <f>INDEX('[1]9.Nesikliai'!I$8:I$12,MATCH($C53,'[1]9.Nesikliai'!$R$8:$R$12,0))</f>
        <v>502446.66999999905</v>
      </c>
      <c r="H53" s="257">
        <f>INDEX('[1]9.Nesikliai'!J$8:J$12,MATCH($C53,'[1]9.Nesikliai'!$R$8:$R$12,0))</f>
        <v>3920804.5899999989</v>
      </c>
      <c r="I53" s="257">
        <f>INDEX('[1]9.Nesikliai'!K$8:K$12,MATCH($C53,'[1]9.Nesikliai'!$R$8:$R$12,0))</f>
        <v>7225224.0899999999</v>
      </c>
      <c r="J53" s="257">
        <f>INDEX('[1]9.Nesikliai'!L$8:L$12,MATCH($C53,'[1]9.Nesikliai'!$R$8:$R$12,0))</f>
        <v>1114510.8499999994</v>
      </c>
      <c r="K53" s="257">
        <f>INDEX('[1]9.Nesikliai'!M$8:M$12,MATCH($C53,'[1]9.Nesikliai'!$R$8:$R$12,0))</f>
        <v>11009.54</v>
      </c>
      <c r="L53" s="257">
        <f>INDEX('[1]9.Nesikliai'!N$8:N$12,MATCH($C53,'[1]9.Nesikliai'!$R$8:$R$12,0))</f>
        <v>0</v>
      </c>
      <c r="M53" s="257">
        <f>INDEX('[1]9.Nesikliai'!O$8:O$12,MATCH($C53,'[1]9.Nesikliai'!$R$8:$R$12,0))</f>
        <v>0</v>
      </c>
      <c r="N53" s="257">
        <f>INDEX('[1]9.Nesikliai'!P$8:P$12,MATCH($C53,'[1]9.Nesikliai'!$R$8:$R$12,0))</f>
        <v>272560.89999999997</v>
      </c>
    </row>
    <row r="54" spans="1:18" ht="25.5" x14ac:dyDescent="0.2">
      <c r="B54" s="201" t="str">
        <f>'[1]4'!$C$134</f>
        <v>Draudimo sąnaudos</v>
      </c>
      <c r="C54" s="255" t="str">
        <f>INDEX('[1]9.Nesikliai'!$I$19:$I$70,MATCH('[1]6.5'!$B54,'[1]9.Nesikliai'!$O$19:$O$70,0))&amp;", "&amp;INDEX('[1]9.Nesikliai'!$M$19:$M$70,MATCH('[1]6.5'!$B54,'[1]9.Nesikliai'!$O$19:$O$70,0))</f>
        <v>Tiesiogiai paslaugoms priskirto naudojamo turto buhalterinė įsigijimo vertė, Eur</v>
      </c>
      <c r="D54" s="256">
        <f>INDEX('[1]9.Nesikliai'!$Q$8:$Q$12,MATCH(C54,'[1]9.Nesikliai'!$R$8:$R$12,0))</f>
        <v>13205025.439999998</v>
      </c>
      <c r="E54" s="257">
        <f>INDEX('[1]9.Nesikliai'!G$8:G$12,MATCH($C54,'[1]9.Nesikliai'!$R$8:$R$12,0))</f>
        <v>9272.6699999999983</v>
      </c>
      <c r="F54" s="257">
        <f>INDEX('[1]9.Nesikliai'!H$8:H$12,MATCH($C54,'[1]9.Nesikliai'!$R$8:$R$12,0))</f>
        <v>149196.13000000003</v>
      </c>
      <c r="G54" s="257">
        <f>INDEX('[1]9.Nesikliai'!I$8:I$12,MATCH($C54,'[1]9.Nesikliai'!$R$8:$R$12,0))</f>
        <v>502446.66999999905</v>
      </c>
      <c r="H54" s="257">
        <f>INDEX('[1]9.Nesikliai'!J$8:J$12,MATCH($C54,'[1]9.Nesikliai'!$R$8:$R$12,0))</f>
        <v>3920804.5899999989</v>
      </c>
      <c r="I54" s="257">
        <f>INDEX('[1]9.Nesikliai'!K$8:K$12,MATCH($C54,'[1]9.Nesikliai'!$R$8:$R$12,0))</f>
        <v>7225224.0899999999</v>
      </c>
      <c r="J54" s="257">
        <f>INDEX('[1]9.Nesikliai'!L$8:L$12,MATCH($C54,'[1]9.Nesikliai'!$R$8:$R$12,0))</f>
        <v>1114510.8499999994</v>
      </c>
      <c r="K54" s="257">
        <f>INDEX('[1]9.Nesikliai'!M$8:M$12,MATCH($C54,'[1]9.Nesikliai'!$R$8:$R$12,0))</f>
        <v>11009.54</v>
      </c>
      <c r="L54" s="257">
        <f>INDEX('[1]9.Nesikliai'!N$8:N$12,MATCH($C54,'[1]9.Nesikliai'!$R$8:$R$12,0))</f>
        <v>0</v>
      </c>
      <c r="M54" s="257">
        <f>INDEX('[1]9.Nesikliai'!O$8:O$12,MATCH($C54,'[1]9.Nesikliai'!$R$8:$R$12,0))</f>
        <v>0</v>
      </c>
      <c r="N54" s="257">
        <f>INDEX('[1]9.Nesikliai'!P$8:P$12,MATCH($C54,'[1]9.Nesikliai'!$R$8:$R$12,0))</f>
        <v>272560.89999999997</v>
      </c>
    </row>
    <row r="55" spans="1:18" ht="25.5" x14ac:dyDescent="0.2">
      <c r="B55" s="201" t="str">
        <f>'[1]4'!$C$135</f>
        <v xml:space="preserve">   Laboratorinių tyrimų pirkimo sąnaudos</v>
      </c>
      <c r="C55" s="255" t="str">
        <f>INDEX('[1]9.Nesikliai'!$I$19:$I$70,MATCH('[1]6.5'!$B55,'[1]9.Nesikliai'!$O$19:$O$70,0))&amp;", "&amp;INDEX('[1]9.Nesikliai'!$M$19:$M$70,MATCH('[1]6.5'!$B55,'[1]9.Nesikliai'!$O$19:$O$70,0))</f>
        <v>Tiesiogiai paslaugoms priskirto naudojamo turto buhalterinė įsigijimo vertė, Eur</v>
      </c>
      <c r="D55" s="256">
        <f>INDEX('[1]9.Nesikliai'!$Q$8:$Q$12,MATCH(C55,'[1]9.Nesikliai'!$R$8:$R$12,0))</f>
        <v>13205025.439999998</v>
      </c>
      <c r="E55" s="257">
        <f>INDEX('[1]9.Nesikliai'!G$8:G$12,MATCH($C55,'[1]9.Nesikliai'!$R$8:$R$12,0))</f>
        <v>9272.6699999999983</v>
      </c>
      <c r="F55" s="257">
        <f>INDEX('[1]9.Nesikliai'!H$8:H$12,MATCH($C55,'[1]9.Nesikliai'!$R$8:$R$12,0))</f>
        <v>149196.13000000003</v>
      </c>
      <c r="G55" s="257">
        <f>INDEX('[1]9.Nesikliai'!I$8:I$12,MATCH($C55,'[1]9.Nesikliai'!$R$8:$R$12,0))</f>
        <v>502446.66999999905</v>
      </c>
      <c r="H55" s="257">
        <f>INDEX('[1]9.Nesikliai'!J$8:J$12,MATCH($C55,'[1]9.Nesikliai'!$R$8:$R$12,0))</f>
        <v>3920804.5899999989</v>
      </c>
      <c r="I55" s="257">
        <f>INDEX('[1]9.Nesikliai'!K$8:K$12,MATCH($C55,'[1]9.Nesikliai'!$R$8:$R$12,0))</f>
        <v>7225224.0899999999</v>
      </c>
      <c r="J55" s="257">
        <f>INDEX('[1]9.Nesikliai'!L$8:L$12,MATCH($C55,'[1]9.Nesikliai'!$R$8:$R$12,0))</f>
        <v>1114510.8499999994</v>
      </c>
      <c r="K55" s="257">
        <f>INDEX('[1]9.Nesikliai'!M$8:M$12,MATCH($C55,'[1]9.Nesikliai'!$R$8:$R$12,0))</f>
        <v>11009.54</v>
      </c>
      <c r="L55" s="257">
        <f>INDEX('[1]9.Nesikliai'!N$8:N$12,MATCH($C55,'[1]9.Nesikliai'!$R$8:$R$12,0))</f>
        <v>0</v>
      </c>
      <c r="M55" s="257">
        <f>INDEX('[1]9.Nesikliai'!O$8:O$12,MATCH($C55,'[1]9.Nesikliai'!$R$8:$R$12,0))</f>
        <v>0</v>
      </c>
      <c r="N55" s="257">
        <f>INDEX('[1]9.Nesikliai'!P$8:P$12,MATCH($C55,'[1]9.Nesikliai'!$R$8:$R$12,0))</f>
        <v>272560.89999999997</v>
      </c>
    </row>
    <row r="56" spans="1:18" ht="25.5" x14ac:dyDescent="0.2">
      <c r="B56" s="201" t="str">
        <f>'[1]4'!$C$136</f>
        <v>Kitų paslaugų   pirkimo sąnaudos</v>
      </c>
      <c r="C56" s="255" t="str">
        <f>INDEX('[1]9.Nesikliai'!$I$19:$I$70,MATCH('[1]6.5'!$B56,'[1]9.Nesikliai'!$O$19:$O$70,0))&amp;", "&amp;INDEX('[1]9.Nesikliai'!$M$19:$M$70,MATCH('[1]6.5'!$B56,'[1]9.Nesikliai'!$O$19:$O$70,0))</f>
        <v>Tiesiogiai paslaugoms priskirto naudojamo turto buhalterinė įsigijimo vertė, Eur</v>
      </c>
      <c r="D56" s="256">
        <f>INDEX('[1]9.Nesikliai'!$Q$8:$Q$12,MATCH(C56,'[1]9.Nesikliai'!$R$8:$R$12,0))</f>
        <v>13205025.439999998</v>
      </c>
      <c r="E56" s="257">
        <f>INDEX('[1]9.Nesikliai'!G$8:G$12,MATCH($C56,'[1]9.Nesikliai'!$R$8:$R$12,0))</f>
        <v>9272.6699999999983</v>
      </c>
      <c r="F56" s="257">
        <f>INDEX('[1]9.Nesikliai'!H$8:H$12,MATCH($C56,'[1]9.Nesikliai'!$R$8:$R$12,0))</f>
        <v>149196.13000000003</v>
      </c>
      <c r="G56" s="257">
        <f>INDEX('[1]9.Nesikliai'!I$8:I$12,MATCH($C56,'[1]9.Nesikliai'!$R$8:$R$12,0))</f>
        <v>502446.66999999905</v>
      </c>
      <c r="H56" s="257">
        <f>INDEX('[1]9.Nesikliai'!J$8:J$12,MATCH($C56,'[1]9.Nesikliai'!$R$8:$R$12,0))</f>
        <v>3920804.5899999989</v>
      </c>
      <c r="I56" s="257">
        <f>INDEX('[1]9.Nesikliai'!K$8:K$12,MATCH($C56,'[1]9.Nesikliai'!$R$8:$R$12,0))</f>
        <v>7225224.0899999999</v>
      </c>
      <c r="J56" s="257">
        <f>INDEX('[1]9.Nesikliai'!L$8:L$12,MATCH($C56,'[1]9.Nesikliai'!$R$8:$R$12,0))</f>
        <v>1114510.8499999994</v>
      </c>
      <c r="K56" s="257">
        <f>INDEX('[1]9.Nesikliai'!M$8:M$12,MATCH($C56,'[1]9.Nesikliai'!$R$8:$R$12,0))</f>
        <v>11009.54</v>
      </c>
      <c r="L56" s="257">
        <f>INDEX('[1]9.Nesikliai'!N$8:N$12,MATCH($C56,'[1]9.Nesikliai'!$R$8:$R$12,0))</f>
        <v>0</v>
      </c>
      <c r="M56" s="257">
        <f>INDEX('[1]9.Nesikliai'!O$8:O$12,MATCH($C56,'[1]9.Nesikliai'!$R$8:$R$12,0))</f>
        <v>0</v>
      </c>
      <c r="N56" s="257">
        <f>INDEX('[1]9.Nesikliai'!P$8:P$12,MATCH($C56,'[1]9.Nesikliai'!$R$8:$R$12,0))</f>
        <v>272560.89999999997</v>
      </c>
    </row>
    <row r="57" spans="1:18" ht="25.5" x14ac:dyDescent="0.2">
      <c r="B57" s="201" t="str">
        <f>'[1]4'!$C$137</f>
        <v>Kitos pastoviosios sąnaudos</v>
      </c>
      <c r="C57" s="255" t="str">
        <f>INDEX('[1]9.Nesikliai'!$I$19:$I$70,MATCH('[1]6.5'!$B57,'[1]9.Nesikliai'!$O$19:$O$70,0))&amp;", "&amp;INDEX('[1]9.Nesikliai'!$M$19:$M$70,MATCH('[1]6.5'!$B57,'[1]9.Nesikliai'!$O$19:$O$70,0))</f>
        <v>Tiesiogiai paslaugoms priskirto naudojamo turto buhalterinė įsigijimo vertė, Eur</v>
      </c>
      <c r="D57" s="256">
        <f>INDEX('[1]9.Nesikliai'!$Q$8:$Q$12,MATCH(C57,'[1]9.Nesikliai'!$R$8:$R$12,0))</f>
        <v>13205025.439999998</v>
      </c>
      <c r="E57" s="257">
        <f>INDEX('[1]9.Nesikliai'!G$8:G$12,MATCH($C57,'[1]9.Nesikliai'!$R$8:$R$12,0))</f>
        <v>9272.6699999999983</v>
      </c>
      <c r="F57" s="257">
        <f>INDEX('[1]9.Nesikliai'!H$8:H$12,MATCH($C57,'[1]9.Nesikliai'!$R$8:$R$12,0))</f>
        <v>149196.13000000003</v>
      </c>
      <c r="G57" s="257">
        <f>INDEX('[1]9.Nesikliai'!I$8:I$12,MATCH($C57,'[1]9.Nesikliai'!$R$8:$R$12,0))</f>
        <v>502446.66999999905</v>
      </c>
      <c r="H57" s="257">
        <f>INDEX('[1]9.Nesikliai'!J$8:J$12,MATCH($C57,'[1]9.Nesikliai'!$R$8:$R$12,0))</f>
        <v>3920804.5899999989</v>
      </c>
      <c r="I57" s="257">
        <f>INDEX('[1]9.Nesikliai'!K$8:K$12,MATCH($C57,'[1]9.Nesikliai'!$R$8:$R$12,0))</f>
        <v>7225224.0899999999</v>
      </c>
      <c r="J57" s="257">
        <f>INDEX('[1]9.Nesikliai'!L$8:L$12,MATCH($C57,'[1]9.Nesikliai'!$R$8:$R$12,0))</f>
        <v>1114510.8499999994</v>
      </c>
      <c r="K57" s="257">
        <f>INDEX('[1]9.Nesikliai'!M$8:M$12,MATCH($C57,'[1]9.Nesikliai'!$R$8:$R$12,0))</f>
        <v>11009.54</v>
      </c>
      <c r="L57" s="257">
        <f>INDEX('[1]9.Nesikliai'!N$8:N$12,MATCH($C57,'[1]9.Nesikliai'!$R$8:$R$12,0))</f>
        <v>0</v>
      </c>
      <c r="M57" s="257">
        <f>INDEX('[1]9.Nesikliai'!O$8:O$12,MATCH($C57,'[1]9.Nesikliai'!$R$8:$R$12,0))</f>
        <v>0</v>
      </c>
      <c r="N57" s="257">
        <f>INDEX('[1]9.Nesikliai'!P$8:P$12,MATCH($C57,'[1]9.Nesikliai'!$R$8:$R$12,0))</f>
        <v>272560.89999999997</v>
      </c>
    </row>
    <row r="58" spans="1:18" ht="25.5" x14ac:dyDescent="0.2">
      <c r="B58" s="201" t="str">
        <f>'[1]4'!$C$138</f>
        <v>Kitos kintamosios sąnaudos</v>
      </c>
      <c r="C58" s="255" t="str">
        <f>INDEX('[1]9.Nesikliai'!$I$19:$I$70,MATCH('[1]6.5'!$B58,'[1]9.Nesikliai'!$O$19:$O$70,0))&amp;", "&amp;INDEX('[1]9.Nesikliai'!$M$19:$M$70,MATCH('[1]6.5'!$B58,'[1]9.Nesikliai'!$O$19:$O$70,0))</f>
        <v>Tiesiogiai paslaugoms priskirto naudojamo turto buhalterinė įsigijimo vertė, Eur</v>
      </c>
      <c r="D58" s="256">
        <f>INDEX('[1]9.Nesikliai'!$Q$8:$Q$12,MATCH(C58,'[1]9.Nesikliai'!$R$8:$R$12,0))</f>
        <v>13205025.439999998</v>
      </c>
      <c r="E58" s="257">
        <f>INDEX('[1]9.Nesikliai'!G$8:G$12,MATCH($C58,'[1]9.Nesikliai'!$R$8:$R$12,0))</f>
        <v>9272.6699999999983</v>
      </c>
      <c r="F58" s="257">
        <f>INDEX('[1]9.Nesikliai'!H$8:H$12,MATCH($C58,'[1]9.Nesikliai'!$R$8:$R$12,0))</f>
        <v>149196.13000000003</v>
      </c>
      <c r="G58" s="257">
        <f>INDEX('[1]9.Nesikliai'!I$8:I$12,MATCH($C58,'[1]9.Nesikliai'!$R$8:$R$12,0))</f>
        <v>502446.66999999905</v>
      </c>
      <c r="H58" s="257">
        <f>INDEX('[1]9.Nesikliai'!J$8:J$12,MATCH($C58,'[1]9.Nesikliai'!$R$8:$R$12,0))</f>
        <v>3920804.5899999989</v>
      </c>
      <c r="I58" s="257">
        <f>INDEX('[1]9.Nesikliai'!K$8:K$12,MATCH($C58,'[1]9.Nesikliai'!$R$8:$R$12,0))</f>
        <v>7225224.0899999999</v>
      </c>
      <c r="J58" s="257">
        <f>INDEX('[1]9.Nesikliai'!L$8:L$12,MATCH($C58,'[1]9.Nesikliai'!$R$8:$R$12,0))</f>
        <v>1114510.8499999994</v>
      </c>
      <c r="K58" s="257">
        <f>INDEX('[1]9.Nesikliai'!M$8:M$12,MATCH($C58,'[1]9.Nesikliai'!$R$8:$R$12,0))</f>
        <v>11009.54</v>
      </c>
      <c r="L58" s="257">
        <f>INDEX('[1]9.Nesikliai'!N$8:N$12,MATCH($C58,'[1]9.Nesikliai'!$R$8:$R$12,0))</f>
        <v>0</v>
      </c>
      <c r="M58" s="257">
        <f>INDEX('[1]9.Nesikliai'!O$8:O$12,MATCH($C58,'[1]9.Nesikliai'!$R$8:$R$12,0))</f>
        <v>0</v>
      </c>
      <c r="N58" s="257">
        <f>INDEX('[1]9.Nesikliai'!P$8:P$12,MATCH($C58,'[1]9.Nesikliai'!$R$8:$R$12,0))</f>
        <v>272560.89999999997</v>
      </c>
    </row>
    <row r="59" spans="1:18" ht="6.75" customHeight="1" x14ac:dyDescent="0.2"/>
    <row r="60" spans="1:18" x14ac:dyDescent="0.2">
      <c r="B60" s="264" t="s">
        <v>248</v>
      </c>
      <c r="C60" s="265"/>
      <c r="D60" s="256">
        <f>SUM(E60:N60)</f>
        <v>100</v>
      </c>
      <c r="E60" s="266">
        <f>'[1]4'!E235</f>
        <v>9.5429732740031294</v>
      </c>
      <c r="F60" s="266">
        <f>'[1]4'!G235</f>
        <v>5.0454409650808918</v>
      </c>
      <c r="G60" s="266">
        <f>'[1]4'!H235</f>
        <v>4.4528949242540072</v>
      </c>
      <c r="H60" s="266">
        <f>'[1]4'!I235</f>
        <v>20.710099097121287</v>
      </c>
      <c r="I60" s="266">
        <f>'[1]4'!K235</f>
        <v>29.991590338344444</v>
      </c>
      <c r="J60" s="266">
        <f>'[1]4'!L235</f>
        <v>13.463907763447001</v>
      </c>
      <c r="K60" s="266">
        <f>'[1]4'!M235</f>
        <v>3.2581472395362479</v>
      </c>
      <c r="L60" s="266">
        <f>'[1]4'!N235</f>
        <v>5.2051639827555594</v>
      </c>
      <c r="M60" s="266">
        <f>'[1]4'!O235</f>
        <v>0</v>
      </c>
      <c r="N60" s="266">
        <f>'[1]4'!P235</f>
        <v>8.3297824154574407</v>
      </c>
    </row>
    <row r="61" spans="1:18" x14ac:dyDescent="0.2">
      <c r="B61" s="264" t="s">
        <v>249</v>
      </c>
      <c r="C61" s="265"/>
      <c r="D61" s="256">
        <f>SUM(E61:N61)</f>
        <v>100</v>
      </c>
      <c r="E61" s="266">
        <f>'[1]4'!E236</f>
        <v>18.644448295732118</v>
      </c>
      <c r="F61" s="266">
        <f>'[1]4'!G236</f>
        <v>8.7230141919385833</v>
      </c>
      <c r="G61" s="266">
        <f>'[1]4'!H236</f>
        <v>4.2388657985821672</v>
      </c>
      <c r="H61" s="266">
        <f>'[1]4'!I236</f>
        <v>19.879497357579801</v>
      </c>
      <c r="I61" s="266">
        <f>'[1]4'!K236</f>
        <v>28.796386144749142</v>
      </c>
      <c r="J61" s="266">
        <f>'[1]4'!L236</f>
        <v>15.870746094535981</v>
      </c>
      <c r="K61" s="266">
        <f>'[1]4'!M236</f>
        <v>0.70315271281067171</v>
      </c>
      <c r="L61" s="266">
        <f>'[1]4'!N236</f>
        <v>0</v>
      </c>
      <c r="M61" s="266">
        <f>'[1]4'!O236</f>
        <v>0</v>
      </c>
      <c r="N61" s="266">
        <f>'[1]4'!P236</f>
        <v>3.1438894040715475</v>
      </c>
    </row>
    <row r="62" spans="1:18" x14ac:dyDescent="0.2">
      <c r="B62" s="242"/>
    </row>
    <row r="63" spans="1:18" x14ac:dyDescent="0.2">
      <c r="B63" s="242" t="s">
        <v>250</v>
      </c>
    </row>
    <row r="64" spans="1:18" s="242" customFormat="1" ht="15" customHeight="1" x14ac:dyDescent="0.2">
      <c r="A64" s="1"/>
      <c r="B64" s="267" t="s">
        <v>244</v>
      </c>
      <c r="C64" s="268"/>
      <c r="D64" s="243" t="s">
        <v>251</v>
      </c>
      <c r="E64" s="244" t="s">
        <v>247</v>
      </c>
      <c r="F64" s="244"/>
      <c r="G64" s="244"/>
      <c r="H64" s="244"/>
      <c r="I64" s="244"/>
      <c r="J64" s="244"/>
      <c r="K64" s="244"/>
      <c r="L64" s="244"/>
      <c r="M64" s="244"/>
      <c r="N64" s="244"/>
      <c r="O64" s="9" t="s">
        <v>24</v>
      </c>
      <c r="Q64" s="269"/>
      <c r="R64" s="270"/>
    </row>
    <row r="65" spans="1:18" s="242" customFormat="1" ht="67.5" customHeight="1" x14ac:dyDescent="0.2">
      <c r="A65" s="1"/>
      <c r="B65" s="271"/>
      <c r="C65" s="272"/>
      <c r="D65" s="243"/>
      <c r="E65" s="245" t="s">
        <v>206</v>
      </c>
      <c r="F65" s="246" t="s">
        <v>209</v>
      </c>
      <c r="G65" s="246" t="s">
        <v>210</v>
      </c>
      <c r="H65" s="246" t="s">
        <v>211</v>
      </c>
      <c r="I65" s="246" t="s">
        <v>213</v>
      </c>
      <c r="J65" s="246" t="s">
        <v>214</v>
      </c>
      <c r="K65" s="246" t="s">
        <v>215</v>
      </c>
      <c r="L65" s="245" t="s">
        <v>217</v>
      </c>
      <c r="M65" s="246" t="s">
        <v>219</v>
      </c>
      <c r="N65" s="246" t="s">
        <v>221</v>
      </c>
      <c r="O65" s="9"/>
      <c r="Q65" s="5" t="s">
        <v>252</v>
      </c>
      <c r="R65" s="6" t="s">
        <v>70</v>
      </c>
    </row>
    <row r="66" spans="1:18" s="242" customFormat="1" ht="15" customHeight="1" x14ac:dyDescent="0.2">
      <c r="A66" s="1"/>
      <c r="B66" s="267" t="s">
        <v>26</v>
      </c>
      <c r="C66" s="268"/>
      <c r="D66" s="273" t="s">
        <v>30</v>
      </c>
      <c r="E66" s="274" t="s">
        <v>31</v>
      </c>
      <c r="F66" s="274"/>
      <c r="G66" s="274"/>
      <c r="H66" s="274"/>
      <c r="I66" s="274"/>
      <c r="J66" s="274"/>
      <c r="K66" s="274"/>
      <c r="L66" s="274"/>
      <c r="M66" s="274"/>
      <c r="N66" s="274"/>
      <c r="O66" s="6" t="s">
        <v>32</v>
      </c>
      <c r="Q66" s="6" t="s">
        <v>33</v>
      </c>
      <c r="R66" s="6" t="s">
        <v>34</v>
      </c>
    </row>
    <row r="67" spans="1:18" ht="15" customHeight="1" x14ac:dyDescent="0.2">
      <c r="B67" s="275" t="str">
        <f>'[1]4'!$C$89</f>
        <v>Elektros energijos sąnaudos</v>
      </c>
      <c r="C67" s="276"/>
      <c r="D67" s="252"/>
      <c r="E67" s="253"/>
      <c r="F67" s="254"/>
      <c r="G67" s="254"/>
      <c r="H67" s="254"/>
      <c r="I67" s="254"/>
      <c r="J67" s="254"/>
      <c r="K67" s="254"/>
      <c r="L67" s="254"/>
      <c r="M67" s="254"/>
      <c r="N67" s="254"/>
      <c r="O67" s="181" t="s">
        <v>207</v>
      </c>
      <c r="Q67" s="254"/>
      <c r="R67" s="254"/>
    </row>
    <row r="68" spans="1:18" ht="38.25" customHeight="1" x14ac:dyDescent="0.2">
      <c r="B68" s="277" t="str">
        <f>'[1]4'!$C$90</f>
        <v>Elektros energija siurbliams,  orapūtėms, maišyklėms ir kitiems technologiniams įrenginiams</v>
      </c>
      <c r="C68" s="278"/>
      <c r="D68" s="256">
        <f>SUMIFS('[1]9.Nesikliai'!$E$19:$E$70,'[1]9.Nesikliai'!$O$19:$O$70,'[1]6.5'!$B68)</f>
        <v>850.3</v>
      </c>
      <c r="E68" s="257">
        <f>$D68/$D10*E10</f>
        <v>0.59708717236670461</v>
      </c>
      <c r="F68" s="266">
        <f t="shared" ref="F68:N69" si="0">$D68/$D10*F10</f>
        <v>9.6070598209313296</v>
      </c>
      <c r="G68" s="266">
        <f t="shared" si="0"/>
        <v>32.353622145009609</v>
      </c>
      <c r="H68" s="266">
        <f t="shared" si="0"/>
        <v>252.46904354899897</v>
      </c>
      <c r="I68" s="266">
        <f t="shared" si="0"/>
        <v>465.24772493940765</v>
      </c>
      <c r="J68" s="266">
        <f t="shared" si="0"/>
        <v>71.765751611834801</v>
      </c>
      <c r="K68" s="266">
        <f t="shared" si="0"/>
        <v>0.70892796871431107</v>
      </c>
      <c r="L68" s="266">
        <f t="shared" si="0"/>
        <v>0</v>
      </c>
      <c r="M68" s="266">
        <f t="shared" si="0"/>
        <v>0</v>
      </c>
      <c r="N68" s="266">
        <f t="shared" si="0"/>
        <v>17.55078279273652</v>
      </c>
      <c r="O68" s="118"/>
      <c r="P68" s="279">
        <f>+D68-SUM(E68:N68)</f>
        <v>0</v>
      </c>
      <c r="Q68" s="266">
        <f>'[1]4'!D90*1000</f>
        <v>850.3</v>
      </c>
      <c r="R68" s="266">
        <f>D68-Q68</f>
        <v>0</v>
      </c>
    </row>
    <row r="69" spans="1:18" x14ac:dyDescent="0.2">
      <c r="B69" s="277" t="str">
        <f>'[1]4'!$C$91</f>
        <v>Patalpų šildymo, apšvietimo, vėdinimo ir eksploatacijos elektros energijos sąnaudos</v>
      </c>
      <c r="C69" s="278"/>
      <c r="D69" s="256">
        <f>SUMIFS('[1]9.Nesikliai'!$E$19:$E$70,'[1]9.Nesikliai'!$O$19:$O$70,'[1]6.5'!$B69)</f>
        <v>0</v>
      </c>
      <c r="E69" s="257">
        <f>$D69/$D11*E11</f>
        <v>0</v>
      </c>
      <c r="F69" s="266">
        <f t="shared" si="0"/>
        <v>0</v>
      </c>
      <c r="G69" s="266">
        <f t="shared" si="0"/>
        <v>0</v>
      </c>
      <c r="H69" s="266">
        <f t="shared" si="0"/>
        <v>0</v>
      </c>
      <c r="I69" s="266">
        <f t="shared" si="0"/>
        <v>0</v>
      </c>
      <c r="J69" s="266">
        <f t="shared" si="0"/>
        <v>0</v>
      </c>
      <c r="K69" s="266">
        <f t="shared" si="0"/>
        <v>0</v>
      </c>
      <c r="L69" s="266">
        <f t="shared" si="0"/>
        <v>0</v>
      </c>
      <c r="M69" s="266">
        <f t="shared" si="0"/>
        <v>0</v>
      </c>
      <c r="N69" s="266">
        <f t="shared" si="0"/>
        <v>0</v>
      </c>
      <c r="O69" s="118"/>
      <c r="P69" s="279">
        <f t="shared" ref="P69:P116" si="1">+D69-SUM(E69:N69)</f>
        <v>0</v>
      </c>
      <c r="Q69" s="266">
        <f>'[1]4'!D91*1000</f>
        <v>0</v>
      </c>
      <c r="R69" s="266">
        <f t="shared" ref="R69:R120" si="2">D69-Q69</f>
        <v>0</v>
      </c>
    </row>
    <row r="70" spans="1:18" x14ac:dyDescent="0.2">
      <c r="B70" s="275" t="str">
        <f>'[1]4'!$C$92</f>
        <v>Kuro transportui sąnaudos</v>
      </c>
      <c r="C70" s="276"/>
      <c r="D70" s="252"/>
      <c r="E70" s="254"/>
      <c r="F70" s="254"/>
      <c r="G70" s="254"/>
      <c r="H70" s="254"/>
      <c r="I70" s="254"/>
      <c r="J70" s="254"/>
      <c r="K70" s="254"/>
      <c r="L70" s="254"/>
      <c r="M70" s="254"/>
      <c r="N70" s="254"/>
      <c r="O70" s="118"/>
      <c r="P70" s="279">
        <f t="shared" si="1"/>
        <v>0</v>
      </c>
      <c r="Q70" s="261"/>
      <c r="R70" s="261"/>
    </row>
    <row r="71" spans="1:18" x14ac:dyDescent="0.2">
      <c r="B71" s="277" t="str">
        <f>'[1]4'!$C$93</f>
        <v xml:space="preserve">Kuras mašinoms ir gamybiniam transportui (asenizacijos transporto priemonėms, transportui dumblui, vandeniui vežti, autobusams žmonėms vežti) </v>
      </c>
      <c r="C71" s="278"/>
      <c r="D71" s="256">
        <f>SUMIFS('[1]9.Nesikliai'!$E$19:$E$70,'[1]9.Nesikliai'!$O$19:$O$70,'[1]6.5'!$B71)</f>
        <v>18349.59</v>
      </c>
      <c r="E71" s="266">
        <f t="shared" ref="E71:N72" si="3">$D71/$D13*E13</f>
        <v>12.88522263576192</v>
      </c>
      <c r="F71" s="266">
        <f t="shared" si="3"/>
        <v>207.32166155423184</v>
      </c>
      <c r="G71" s="266">
        <f t="shared" si="3"/>
        <v>698.19557964935541</v>
      </c>
      <c r="H71" s="266">
        <f t="shared" si="3"/>
        <v>5448.3164022301271</v>
      </c>
      <c r="I71" s="266">
        <f t="shared" si="3"/>
        <v>10040.109374421858</v>
      </c>
      <c r="J71" s="266">
        <f t="shared" si="3"/>
        <v>1548.7147102422769</v>
      </c>
      <c r="K71" s="266">
        <f t="shared" si="3"/>
        <v>15.298762278537501</v>
      </c>
      <c r="L71" s="266">
        <f t="shared" si="3"/>
        <v>0</v>
      </c>
      <c r="M71" s="266">
        <f t="shared" si="3"/>
        <v>0</v>
      </c>
      <c r="N71" s="266">
        <f t="shared" si="3"/>
        <v>378.74828698785154</v>
      </c>
      <c r="O71" s="118"/>
      <c r="P71" s="279">
        <f t="shared" si="1"/>
        <v>0</v>
      </c>
      <c r="Q71" s="266">
        <f>'[1]4'!D93*1000</f>
        <v>18349.59</v>
      </c>
      <c r="R71" s="266">
        <f t="shared" si="2"/>
        <v>0</v>
      </c>
    </row>
    <row r="72" spans="1:18" x14ac:dyDescent="0.2">
      <c r="B72" s="277" t="str">
        <f>'[1]4'!$C$94</f>
        <v>Kuras lengviesiems automobiliams</v>
      </c>
      <c r="C72" s="278"/>
      <c r="D72" s="256">
        <f>SUMIFS('[1]9.Nesikliai'!$E$19:$E$70,'[1]9.Nesikliai'!$O$19:$O$70,'[1]6.5'!$B72)</f>
        <v>0</v>
      </c>
      <c r="E72" s="266">
        <f t="shared" si="3"/>
        <v>0</v>
      </c>
      <c r="F72" s="266">
        <f t="shared" si="3"/>
        <v>0</v>
      </c>
      <c r="G72" s="266">
        <f t="shared" si="3"/>
        <v>0</v>
      </c>
      <c r="H72" s="266">
        <f t="shared" si="3"/>
        <v>0</v>
      </c>
      <c r="I72" s="266">
        <f t="shared" si="3"/>
        <v>0</v>
      </c>
      <c r="J72" s="266">
        <f t="shared" si="3"/>
        <v>0</v>
      </c>
      <c r="K72" s="266">
        <f t="shared" si="3"/>
        <v>0</v>
      </c>
      <c r="L72" s="266">
        <f t="shared" si="3"/>
        <v>0</v>
      </c>
      <c r="M72" s="266">
        <f t="shared" si="3"/>
        <v>0</v>
      </c>
      <c r="N72" s="266">
        <f t="shared" si="3"/>
        <v>0</v>
      </c>
      <c r="O72" s="118"/>
      <c r="P72" s="279">
        <f t="shared" si="1"/>
        <v>0</v>
      </c>
      <c r="Q72" s="266">
        <f>'[1]4'!D94*1000</f>
        <v>0</v>
      </c>
      <c r="R72" s="266">
        <f t="shared" si="2"/>
        <v>0</v>
      </c>
    </row>
    <row r="73" spans="1:18" x14ac:dyDescent="0.2">
      <c r="B73" s="275" t="str">
        <f>'[1]4'!$C$95</f>
        <v>Šilumos energijos sąnaudos</v>
      </c>
      <c r="C73" s="276"/>
      <c r="D73" s="260"/>
      <c r="E73" s="261"/>
      <c r="F73" s="261"/>
      <c r="G73" s="261"/>
      <c r="H73" s="261"/>
      <c r="I73" s="261"/>
      <c r="J73" s="261"/>
      <c r="K73" s="261"/>
      <c r="L73" s="261"/>
      <c r="M73" s="261"/>
      <c r="N73" s="261"/>
      <c r="O73" s="118"/>
      <c r="P73" s="279">
        <f t="shared" si="1"/>
        <v>0</v>
      </c>
      <c r="Q73" s="261"/>
      <c r="R73" s="261"/>
    </row>
    <row r="74" spans="1:18" x14ac:dyDescent="0.2">
      <c r="B74" s="277" t="str">
        <f>'[1]4'!$C$96</f>
        <v>Šilumos energijos patalpų šildymui sąnaudos</v>
      </c>
      <c r="C74" s="278"/>
      <c r="D74" s="256">
        <f>SUMIFS('[1]9.Nesikliai'!$E$19:$E$70,'[1]9.Nesikliai'!$O$19:$O$70,'[1]6.5'!$B74)</f>
        <v>805.36</v>
      </c>
      <c r="E74" s="266">
        <f t="shared" ref="E74:N74" si="4">$D74/$D16*E16</f>
        <v>0.56552996017552537</v>
      </c>
      <c r="F74" s="266">
        <f t="shared" si="4"/>
        <v>9.0993081234684876</v>
      </c>
      <c r="G74" s="266">
        <f t="shared" si="4"/>
        <v>30.643670622962414</v>
      </c>
      <c r="H74" s="266">
        <f t="shared" si="4"/>
        <v>239.12556616796641</v>
      </c>
      <c r="I74" s="266">
        <f t="shared" si="4"/>
        <v>440.6584826028477</v>
      </c>
      <c r="J74" s="266">
        <f t="shared" si="4"/>
        <v>67.972792800314338</v>
      </c>
      <c r="K74" s="266">
        <f t="shared" si="4"/>
        <v>0.67145975406769098</v>
      </c>
      <c r="L74" s="266">
        <f t="shared" si="4"/>
        <v>0</v>
      </c>
      <c r="M74" s="266">
        <f t="shared" si="4"/>
        <v>0</v>
      </c>
      <c r="N74" s="266">
        <f t="shared" si="4"/>
        <v>16.623189968197444</v>
      </c>
      <c r="O74" s="118"/>
      <c r="P74" s="279">
        <f t="shared" si="1"/>
        <v>0</v>
      </c>
      <c r="Q74" s="266">
        <f>'[1]4'!D96*1000</f>
        <v>805.36</v>
      </c>
      <c r="R74" s="266">
        <f t="shared" si="2"/>
        <v>0</v>
      </c>
    </row>
    <row r="75" spans="1:18" x14ac:dyDescent="0.2">
      <c r="B75" s="275" t="str">
        <f>'[1]4'!$C$97</f>
        <v>Einamojo remonto ir aptarnavimo sąnaudos</v>
      </c>
      <c r="C75" s="276"/>
      <c r="D75" s="252"/>
      <c r="E75" s="254"/>
      <c r="F75" s="254"/>
      <c r="G75" s="254"/>
      <c r="H75" s="254"/>
      <c r="I75" s="254"/>
      <c r="J75" s="254"/>
      <c r="K75" s="254"/>
      <c r="L75" s="254"/>
      <c r="M75" s="254"/>
      <c r="N75" s="254"/>
      <c r="O75" s="118"/>
      <c r="P75" s="279">
        <f t="shared" si="1"/>
        <v>0</v>
      </c>
      <c r="Q75" s="261"/>
      <c r="R75" s="261"/>
    </row>
    <row r="76" spans="1:18" x14ac:dyDescent="0.2">
      <c r="B76" s="277" t="str">
        <f>'[1]4'!$C$98</f>
        <v>Remonto medžiagų ir detalių  sąnaudos</v>
      </c>
      <c r="C76" s="278"/>
      <c r="D76" s="256">
        <f>SUMIFS('[1]9.Nesikliai'!$E$19:$E$70,'[1]9.Nesikliai'!$O$19:$O$70,'[1]6.5'!$B76)</f>
        <v>3259.57</v>
      </c>
      <c r="E76" s="266">
        <f t="shared" ref="E76:N81" si="5">$D76/$D18*E18</f>
        <v>2.2888950187361394</v>
      </c>
      <c r="F76" s="266">
        <f t="shared" si="5"/>
        <v>36.828041844658514</v>
      </c>
      <c r="G76" s="266">
        <f t="shared" si="5"/>
        <v>124.02551585935431</v>
      </c>
      <c r="H76" s="266">
        <f t="shared" si="5"/>
        <v>967.82373313067228</v>
      </c>
      <c r="I76" s="266">
        <f t="shared" si="5"/>
        <v>1783.4970325540928</v>
      </c>
      <c r="J76" s="266">
        <f t="shared" si="5"/>
        <v>275.10936255602536</v>
      </c>
      <c r="K76" s="266">
        <f t="shared" si="5"/>
        <v>2.7176294707539776</v>
      </c>
      <c r="L76" s="266">
        <f t="shared" si="5"/>
        <v>0</v>
      </c>
      <c r="M76" s="266">
        <f t="shared" si="5"/>
        <v>0</v>
      </c>
      <c r="N76" s="266">
        <f t="shared" si="5"/>
        <v>67.279789565706437</v>
      </c>
      <c r="O76" s="118"/>
      <c r="P76" s="279">
        <f t="shared" si="1"/>
        <v>0</v>
      </c>
      <c r="Q76" s="266">
        <f>'[1]4'!D98*1000</f>
        <v>3259.57</v>
      </c>
      <c r="R76" s="266">
        <f t="shared" si="2"/>
        <v>0</v>
      </c>
    </row>
    <row r="77" spans="1:18" x14ac:dyDescent="0.2">
      <c r="B77" s="277" t="str">
        <f>'[1]4'!$C$99</f>
        <v>Remonto ir aptarnavimo paslaugų pirkimo sąnaudos</v>
      </c>
      <c r="C77" s="278"/>
      <c r="D77" s="256">
        <f>SUMIFS('[1]9.Nesikliai'!$E$19:$E$70,'[1]9.Nesikliai'!$O$19:$O$70,'[1]6.5'!$B77)</f>
        <v>881.4</v>
      </c>
      <c r="E77" s="266">
        <f t="shared" si="5"/>
        <v>0.61892583055864225</v>
      </c>
      <c r="F77" s="266">
        <f t="shared" si="5"/>
        <v>9.9584411691977817</v>
      </c>
      <c r="G77" s="266">
        <f t="shared" si="5"/>
        <v>33.536966433742762</v>
      </c>
      <c r="H77" s="266">
        <f t="shared" si="5"/>
        <v>261.70318121144032</v>
      </c>
      <c r="I77" s="266">
        <f t="shared" si="5"/>
        <v>482.26431231517574</v>
      </c>
      <c r="J77" s="266">
        <f t="shared" si="5"/>
        <v>74.390607398178531</v>
      </c>
      <c r="K77" s="266">
        <f t="shared" si="5"/>
        <v>0.73485724053251067</v>
      </c>
      <c r="L77" s="266">
        <f t="shared" si="5"/>
        <v>0</v>
      </c>
      <c r="M77" s="266">
        <f t="shared" si="5"/>
        <v>0</v>
      </c>
      <c r="N77" s="266">
        <f t="shared" si="5"/>
        <v>18.192708401173668</v>
      </c>
      <c r="O77" s="118"/>
      <c r="P77" s="279">
        <f t="shared" si="1"/>
        <v>0</v>
      </c>
      <c r="Q77" s="266">
        <f>'[1]4'!D99*1000</f>
        <v>881.4</v>
      </c>
      <c r="R77" s="266">
        <f t="shared" si="2"/>
        <v>0</v>
      </c>
    </row>
    <row r="78" spans="1:18" x14ac:dyDescent="0.2">
      <c r="B78" s="277" t="str">
        <f>'[1]4'!$C$100</f>
        <v xml:space="preserve">   Metrologinės patikros sąnaudos</v>
      </c>
      <c r="C78" s="278"/>
      <c r="D78" s="256">
        <f>SUMIFS('[1]9.Nesikliai'!$E$19:$E$70,'[1]9.Nesikliai'!$O$19:$O$70,'[1]6.5'!$B78)</f>
        <v>0</v>
      </c>
      <c r="E78" s="266">
        <f t="shared" si="5"/>
        <v>0</v>
      </c>
      <c r="F78" s="266">
        <f t="shared" si="5"/>
        <v>0</v>
      </c>
      <c r="G78" s="266">
        <f t="shared" si="5"/>
        <v>0</v>
      </c>
      <c r="H78" s="266">
        <f t="shared" si="5"/>
        <v>0</v>
      </c>
      <c r="I78" s="266">
        <f t="shared" si="5"/>
        <v>0</v>
      </c>
      <c r="J78" s="266">
        <f t="shared" si="5"/>
        <v>0</v>
      </c>
      <c r="K78" s="266">
        <f t="shared" si="5"/>
        <v>0</v>
      </c>
      <c r="L78" s="266">
        <f t="shared" si="5"/>
        <v>0</v>
      </c>
      <c r="M78" s="266">
        <f t="shared" si="5"/>
        <v>0</v>
      </c>
      <c r="N78" s="266">
        <f t="shared" si="5"/>
        <v>0</v>
      </c>
      <c r="O78" s="118"/>
      <c r="P78" s="279">
        <f t="shared" si="1"/>
        <v>0</v>
      </c>
      <c r="Q78" s="266">
        <f>'[1]4'!D100*1000</f>
        <v>0</v>
      </c>
      <c r="R78" s="266">
        <f t="shared" si="2"/>
        <v>0</v>
      </c>
    </row>
    <row r="79" spans="1:18" x14ac:dyDescent="0.2">
      <c r="B79" s="277" t="str">
        <f>'[1]4'!$C$101</f>
        <v xml:space="preserve">   Avarijų šalinimo sąnaudos</v>
      </c>
      <c r="C79" s="278"/>
      <c r="D79" s="256">
        <f>SUMIFS('[1]9.Nesikliai'!$E$19:$E$70,'[1]9.Nesikliai'!$O$19:$O$70,'[1]6.5'!$B79)</f>
        <v>0</v>
      </c>
      <c r="E79" s="266">
        <f t="shared" si="5"/>
        <v>0</v>
      </c>
      <c r="F79" s="266">
        <f t="shared" si="5"/>
        <v>0</v>
      </c>
      <c r="G79" s="266">
        <f t="shared" si="5"/>
        <v>0</v>
      </c>
      <c r="H79" s="266">
        <f t="shared" si="5"/>
        <v>0</v>
      </c>
      <c r="I79" s="266">
        <f t="shared" si="5"/>
        <v>0</v>
      </c>
      <c r="J79" s="266">
        <f t="shared" si="5"/>
        <v>0</v>
      </c>
      <c r="K79" s="266">
        <f t="shared" si="5"/>
        <v>0</v>
      </c>
      <c r="L79" s="266">
        <f t="shared" si="5"/>
        <v>0</v>
      </c>
      <c r="M79" s="266">
        <f t="shared" si="5"/>
        <v>0</v>
      </c>
      <c r="N79" s="266">
        <f t="shared" si="5"/>
        <v>0</v>
      </c>
      <c r="O79" s="118"/>
      <c r="P79" s="279">
        <f t="shared" si="1"/>
        <v>0</v>
      </c>
      <c r="Q79" s="266">
        <f>'[1]4'!D101*1000</f>
        <v>0</v>
      </c>
      <c r="R79" s="266">
        <f t="shared" si="2"/>
        <v>0</v>
      </c>
    </row>
    <row r="80" spans="1:18" x14ac:dyDescent="0.2">
      <c r="B80" s="277" t="str">
        <f>'[1]4'!$C$102</f>
        <v xml:space="preserve">Kitos techninio aptarnavimo ir patikros (kėlimo mechanizmų, energetikos įrenginių) paslaugos </v>
      </c>
      <c r="C80" s="278"/>
      <c r="D80" s="256">
        <f>SUMIFS('[1]9.Nesikliai'!$E$19:$E$70,'[1]9.Nesikliai'!$O$19:$O$70,'[1]6.5'!$B80)</f>
        <v>0</v>
      </c>
      <c r="E80" s="266">
        <f t="shared" si="5"/>
        <v>0</v>
      </c>
      <c r="F80" s="266">
        <f t="shared" si="5"/>
        <v>0</v>
      </c>
      <c r="G80" s="266">
        <f t="shared" si="5"/>
        <v>0</v>
      </c>
      <c r="H80" s="266">
        <f t="shared" si="5"/>
        <v>0</v>
      </c>
      <c r="I80" s="266">
        <f t="shared" si="5"/>
        <v>0</v>
      </c>
      <c r="J80" s="266">
        <f t="shared" si="5"/>
        <v>0</v>
      </c>
      <c r="K80" s="266">
        <f t="shared" si="5"/>
        <v>0</v>
      </c>
      <c r="L80" s="266">
        <f t="shared" si="5"/>
        <v>0</v>
      </c>
      <c r="M80" s="266">
        <f t="shared" si="5"/>
        <v>0</v>
      </c>
      <c r="N80" s="266">
        <f t="shared" si="5"/>
        <v>0</v>
      </c>
      <c r="O80" s="118"/>
      <c r="P80" s="279">
        <f t="shared" si="1"/>
        <v>0</v>
      </c>
      <c r="Q80" s="266">
        <f>'[1]4'!D102*1000</f>
        <v>0</v>
      </c>
      <c r="R80" s="266">
        <f t="shared" si="2"/>
        <v>0</v>
      </c>
    </row>
    <row r="81" spans="2:18" x14ac:dyDescent="0.2">
      <c r="B81" s="280" t="str">
        <f>'[1]4'!$C$103</f>
        <v>Nusidėvėjimo (amortizacijos) sąnaudos</v>
      </c>
      <c r="C81" s="281"/>
      <c r="D81" s="256">
        <f>SUMIFS('[1]9.Nesikliai'!$E$19:$E$70,'[1]9.Nesikliai'!$O$19:$O$70,'[1]6.5'!$B81)</f>
        <v>5133.1753321851465</v>
      </c>
      <c r="E81" s="266">
        <f t="shared" si="5"/>
        <v>3.6045550327613185</v>
      </c>
      <c r="F81" s="266">
        <f>$D81/$D23*F23</f>
        <v>57.99685109682671</v>
      </c>
      <c r="G81" s="266">
        <f t="shared" si="5"/>
        <v>195.31555345360746</v>
      </c>
      <c r="H81" s="266">
        <f t="shared" si="5"/>
        <v>1524.1301499307294</v>
      </c>
      <c r="I81" s="266">
        <f t="shared" si="5"/>
        <v>2808.6535869860377</v>
      </c>
      <c r="J81" s="266">
        <f t="shared" si="5"/>
        <v>433.24260363353739</v>
      </c>
      <c r="K81" s="266">
        <f t="shared" si="5"/>
        <v>4.27972663918667</v>
      </c>
      <c r="L81" s="266">
        <f t="shared" si="5"/>
        <v>0</v>
      </c>
      <c r="M81" s="266">
        <f t="shared" si="5"/>
        <v>0</v>
      </c>
      <c r="N81" s="266">
        <f t="shared" si="5"/>
        <v>105.95230541245989</v>
      </c>
      <c r="O81" s="118"/>
      <c r="P81" s="279">
        <f t="shared" si="1"/>
        <v>0</v>
      </c>
      <c r="Q81" s="266">
        <f>'[1]4'!D103*1000</f>
        <v>5133.1753321851465</v>
      </c>
      <c r="R81" s="266">
        <f t="shared" si="2"/>
        <v>0</v>
      </c>
    </row>
    <row r="82" spans="2:18" x14ac:dyDescent="0.2">
      <c r="B82" s="275" t="str">
        <f>'[1]4'!$C$104</f>
        <v>Personalo sąnaudos</v>
      </c>
      <c r="C82" s="276"/>
      <c r="D82" s="252"/>
      <c r="E82" s="254"/>
      <c r="F82" s="254"/>
      <c r="G82" s="254"/>
      <c r="H82" s="254"/>
      <c r="I82" s="254"/>
      <c r="J82" s="254"/>
      <c r="K82" s="254"/>
      <c r="L82" s="254"/>
      <c r="M82" s="254"/>
      <c r="N82" s="254"/>
      <c r="O82" s="118"/>
      <c r="P82" s="279">
        <f t="shared" si="1"/>
        <v>0</v>
      </c>
      <c r="Q82" s="261"/>
      <c r="R82" s="261"/>
    </row>
    <row r="83" spans="2:18" x14ac:dyDescent="0.2">
      <c r="B83" s="277" t="str">
        <f>'[1]4'!$C$105</f>
        <v xml:space="preserve">   Darbo užmokesčio sąnaudos</v>
      </c>
      <c r="C83" s="278"/>
      <c r="D83" s="256">
        <f>SUMIFS('[1]9.Nesikliai'!$E$19:$E$70,'[1]9.Nesikliai'!$O$19:$O$70,'[1]6.5'!$B83)</f>
        <v>34801.449999999997</v>
      </c>
      <c r="E83" s="266">
        <f t="shared" ref="E83:N86" si="6">$D83/$D25*E25</f>
        <v>1100.3268782061882</v>
      </c>
      <c r="F83" s="266">
        <f t="shared" si="6"/>
        <v>8425.2807804484546</v>
      </c>
      <c r="G83" s="266">
        <f t="shared" si="6"/>
        <v>6410.1265608969061</v>
      </c>
      <c r="H83" s="266">
        <f t="shared" si="6"/>
        <v>2015.1542195515472</v>
      </c>
      <c r="I83" s="266">
        <f t="shared" si="6"/>
        <v>6410.1265608969061</v>
      </c>
      <c r="J83" s="266">
        <f t="shared" si="6"/>
        <v>4945.1357804484533</v>
      </c>
      <c r="K83" s="266">
        <f t="shared" si="6"/>
        <v>3480.145</v>
      </c>
      <c r="L83" s="266">
        <f t="shared" si="6"/>
        <v>0</v>
      </c>
      <c r="M83" s="266">
        <f t="shared" si="6"/>
        <v>0</v>
      </c>
      <c r="N83" s="266">
        <f t="shared" si="6"/>
        <v>2015.1542195515472</v>
      </c>
      <c r="O83" s="118"/>
      <c r="P83" s="279">
        <f t="shared" si="1"/>
        <v>0</v>
      </c>
      <c r="Q83" s="266">
        <f>'[1]4'!D105*1000</f>
        <v>34801.449999999997</v>
      </c>
      <c r="R83" s="266">
        <f t="shared" si="2"/>
        <v>0</v>
      </c>
    </row>
    <row r="84" spans="2:18" x14ac:dyDescent="0.2">
      <c r="B84" s="277" t="str">
        <f>'[1]4'!$C$106</f>
        <v xml:space="preserve">   Darbdavio įmokų VSDFV ir kitų darbdavio įmokų VSDFV sąnaudos</v>
      </c>
      <c r="C84" s="278"/>
      <c r="D84" s="256">
        <f>SUMIFS('[1]9.Nesikliai'!$E$19:$E$70,'[1]9.Nesikliai'!$O$19:$O$70,'[1]6.5'!$B84)</f>
        <v>1081.72</v>
      </c>
      <c r="E84" s="266">
        <f t="shared" si="6"/>
        <v>34.201034459575617</v>
      </c>
      <c r="F84" s="266">
        <f t="shared" si="6"/>
        <v>261.87974138510612</v>
      </c>
      <c r="G84" s="266">
        <f t="shared" si="6"/>
        <v>199.24348277021221</v>
      </c>
      <c r="H84" s="266">
        <f t="shared" si="6"/>
        <v>62.636258614893904</v>
      </c>
      <c r="I84" s="266">
        <f t="shared" si="6"/>
        <v>199.24348277021221</v>
      </c>
      <c r="J84" s="266">
        <f t="shared" si="6"/>
        <v>153.70774138510609</v>
      </c>
      <c r="K84" s="266">
        <f t="shared" si="6"/>
        <v>108.172</v>
      </c>
      <c r="L84" s="266">
        <f t="shared" si="6"/>
        <v>0</v>
      </c>
      <c r="M84" s="266">
        <f t="shared" si="6"/>
        <v>0</v>
      </c>
      <c r="N84" s="266">
        <f t="shared" si="6"/>
        <v>62.636258614893904</v>
      </c>
      <c r="O84" s="118"/>
      <c r="P84" s="279">
        <f t="shared" si="1"/>
        <v>0</v>
      </c>
      <c r="Q84" s="266">
        <f>'[1]4'!D106*1000</f>
        <v>1081.72</v>
      </c>
      <c r="R84" s="266">
        <f t="shared" si="2"/>
        <v>0</v>
      </c>
    </row>
    <row r="85" spans="2:18" x14ac:dyDescent="0.2">
      <c r="B85" s="277" t="str">
        <f>'[1]4'!$C$107</f>
        <v xml:space="preserve">   Darbo saugos sąnaudos</v>
      </c>
      <c r="C85" s="278"/>
      <c r="D85" s="256">
        <f>SUMIFS('[1]9.Nesikliai'!$E$19:$E$70,'[1]9.Nesikliai'!$O$19:$O$70,'[1]6.5'!$B85)</f>
        <v>0</v>
      </c>
      <c r="E85" s="266">
        <f t="shared" si="6"/>
        <v>0</v>
      </c>
      <c r="F85" s="266">
        <f t="shared" si="6"/>
        <v>0</v>
      </c>
      <c r="G85" s="266">
        <f t="shared" si="6"/>
        <v>0</v>
      </c>
      <c r="H85" s="266">
        <f t="shared" si="6"/>
        <v>0</v>
      </c>
      <c r="I85" s="266">
        <f t="shared" si="6"/>
        <v>0</v>
      </c>
      <c r="J85" s="266">
        <f t="shared" si="6"/>
        <v>0</v>
      </c>
      <c r="K85" s="266">
        <f t="shared" si="6"/>
        <v>0</v>
      </c>
      <c r="L85" s="266">
        <f t="shared" si="6"/>
        <v>0</v>
      </c>
      <c r="M85" s="266">
        <f t="shared" si="6"/>
        <v>0</v>
      </c>
      <c r="N85" s="266">
        <f t="shared" si="6"/>
        <v>0</v>
      </c>
      <c r="O85" s="118"/>
      <c r="P85" s="279">
        <f t="shared" si="1"/>
        <v>0</v>
      </c>
      <c r="Q85" s="266">
        <f>'[1]4'!D107*1000</f>
        <v>0</v>
      </c>
      <c r="R85" s="266">
        <f t="shared" si="2"/>
        <v>0</v>
      </c>
    </row>
    <row r="86" spans="2:18" x14ac:dyDescent="0.2">
      <c r="B86" s="277" t="str">
        <f>'[1]4'!$C$108</f>
        <v xml:space="preserve">   Kitos personalo sąnaudos</v>
      </c>
      <c r="C86" s="278"/>
      <c r="D86" s="256">
        <f>SUMIFS('[1]9.Nesikliai'!$E$19:$E$70,'[1]9.Nesikliai'!$O$19:$O$70,'[1]6.5'!$B86)</f>
        <v>0</v>
      </c>
      <c r="E86" s="266">
        <f t="shared" si="6"/>
        <v>0</v>
      </c>
      <c r="F86" s="266">
        <f t="shared" si="6"/>
        <v>0</v>
      </c>
      <c r="G86" s="266">
        <f t="shared" si="6"/>
        <v>0</v>
      </c>
      <c r="H86" s="266">
        <f t="shared" si="6"/>
        <v>0</v>
      </c>
      <c r="I86" s="266">
        <f t="shared" si="6"/>
        <v>0</v>
      </c>
      <c r="J86" s="266">
        <f t="shared" si="6"/>
        <v>0</v>
      </c>
      <c r="K86" s="266">
        <f t="shared" si="6"/>
        <v>0</v>
      </c>
      <c r="L86" s="266">
        <f t="shared" si="6"/>
        <v>0</v>
      </c>
      <c r="M86" s="266">
        <f t="shared" si="6"/>
        <v>0</v>
      </c>
      <c r="N86" s="266">
        <f t="shared" si="6"/>
        <v>0</v>
      </c>
      <c r="O86" s="118"/>
      <c r="P86" s="279">
        <f t="shared" si="1"/>
        <v>0</v>
      </c>
      <c r="Q86" s="266">
        <f>'[1]4'!D108*1000</f>
        <v>0</v>
      </c>
      <c r="R86" s="266">
        <f t="shared" si="2"/>
        <v>0</v>
      </c>
    </row>
    <row r="87" spans="2:18" x14ac:dyDescent="0.2">
      <c r="B87" s="275" t="str">
        <f>'[1]4'!$C$109</f>
        <v>Mokesčių sąnaudos</v>
      </c>
      <c r="C87" s="276"/>
      <c r="D87" s="263"/>
      <c r="E87" s="254"/>
      <c r="F87" s="254"/>
      <c r="G87" s="254"/>
      <c r="H87" s="254"/>
      <c r="I87" s="254"/>
      <c r="J87" s="254"/>
      <c r="K87" s="254"/>
      <c r="L87" s="254"/>
      <c r="M87" s="254"/>
      <c r="N87" s="254"/>
      <c r="O87" s="118"/>
      <c r="P87" s="279">
        <f t="shared" si="1"/>
        <v>0</v>
      </c>
      <c r="Q87" s="261"/>
      <c r="R87" s="261"/>
    </row>
    <row r="88" spans="2:18" x14ac:dyDescent="0.2">
      <c r="B88" s="277" t="str">
        <f>'[1]4'!$C$110</f>
        <v xml:space="preserve">   Nekilnojamojo turto mokesčio sąnaudos</v>
      </c>
      <c r="C88" s="278"/>
      <c r="D88" s="282">
        <f>SUMIFS('[1]9.Nesikliai'!$E$19:$E$70,'[1]9.Nesikliai'!$O$19:$O$70,'[1]6.5'!$B88)</f>
        <v>0</v>
      </c>
      <c r="E88" s="266">
        <f t="shared" ref="E88:N90" si="7">$D88/$D30*E30</f>
        <v>0</v>
      </c>
      <c r="F88" s="266">
        <f t="shared" si="7"/>
        <v>0</v>
      </c>
      <c r="G88" s="266">
        <f t="shared" si="7"/>
        <v>0</v>
      </c>
      <c r="H88" s="266">
        <f t="shared" si="7"/>
        <v>0</v>
      </c>
      <c r="I88" s="266">
        <f t="shared" si="7"/>
        <v>0</v>
      </c>
      <c r="J88" s="266">
        <f t="shared" si="7"/>
        <v>0</v>
      </c>
      <c r="K88" s="266">
        <f t="shared" si="7"/>
        <v>0</v>
      </c>
      <c r="L88" s="266">
        <f t="shared" si="7"/>
        <v>0</v>
      </c>
      <c r="M88" s="266">
        <f t="shared" si="7"/>
        <v>0</v>
      </c>
      <c r="N88" s="266">
        <f t="shared" si="7"/>
        <v>0</v>
      </c>
      <c r="O88" s="118"/>
      <c r="P88" s="279">
        <f t="shared" si="1"/>
        <v>0</v>
      </c>
      <c r="Q88" s="266">
        <f>'[1]4'!D110*1000</f>
        <v>0</v>
      </c>
      <c r="R88" s="266">
        <f t="shared" si="2"/>
        <v>0</v>
      </c>
    </row>
    <row r="89" spans="2:18" x14ac:dyDescent="0.2">
      <c r="B89" s="277" t="str">
        <f>'[1]4'!$C$111</f>
        <v xml:space="preserve">   Žemės nuomos mokesčio sąnaudos</v>
      </c>
      <c r="C89" s="278"/>
      <c r="D89" s="282">
        <f>SUMIFS('[1]9.Nesikliai'!$E$19:$E$70,'[1]9.Nesikliai'!$O$19:$O$70,'[1]6.5'!$B89)</f>
        <v>0</v>
      </c>
      <c r="E89" s="266">
        <f t="shared" si="7"/>
        <v>0</v>
      </c>
      <c r="F89" s="266">
        <f t="shared" si="7"/>
        <v>0</v>
      </c>
      <c r="G89" s="266">
        <f t="shared" si="7"/>
        <v>0</v>
      </c>
      <c r="H89" s="266">
        <f t="shared" si="7"/>
        <v>0</v>
      </c>
      <c r="I89" s="266">
        <f t="shared" si="7"/>
        <v>0</v>
      </c>
      <c r="J89" s="266">
        <f t="shared" si="7"/>
        <v>0</v>
      </c>
      <c r="K89" s="266">
        <f t="shared" si="7"/>
        <v>0</v>
      </c>
      <c r="L89" s="266">
        <f t="shared" si="7"/>
        <v>0</v>
      </c>
      <c r="M89" s="266">
        <f t="shared" si="7"/>
        <v>0</v>
      </c>
      <c r="N89" s="266">
        <f t="shared" si="7"/>
        <v>0</v>
      </c>
      <c r="O89" s="118"/>
      <c r="P89" s="279">
        <f t="shared" si="1"/>
        <v>0</v>
      </c>
      <c r="Q89" s="266">
        <f>'[1]4'!D111*1000</f>
        <v>0</v>
      </c>
      <c r="R89" s="266">
        <f t="shared" si="2"/>
        <v>0</v>
      </c>
    </row>
    <row r="90" spans="2:18" x14ac:dyDescent="0.2">
      <c r="B90" s="277" t="str">
        <f>'[1]4'!$C$112</f>
        <v xml:space="preserve">   Kitų mokesčių sąnaudos</v>
      </c>
      <c r="C90" s="278"/>
      <c r="D90" s="282">
        <f>SUMIFS('[1]9.Nesikliai'!$E$19:$E$70,'[1]9.Nesikliai'!$O$19:$O$70,'[1]6.5'!$B90)</f>
        <v>0</v>
      </c>
      <c r="E90" s="266">
        <f t="shared" si="7"/>
        <v>0</v>
      </c>
      <c r="F90" s="266">
        <f t="shared" si="7"/>
        <v>0</v>
      </c>
      <c r="G90" s="266">
        <f t="shared" si="7"/>
        <v>0</v>
      </c>
      <c r="H90" s="266">
        <f t="shared" si="7"/>
        <v>0</v>
      </c>
      <c r="I90" s="266">
        <f t="shared" si="7"/>
        <v>0</v>
      </c>
      <c r="J90" s="266">
        <f t="shared" si="7"/>
        <v>0</v>
      </c>
      <c r="K90" s="266">
        <f t="shared" si="7"/>
        <v>0</v>
      </c>
      <c r="L90" s="266">
        <f t="shared" si="7"/>
        <v>0</v>
      </c>
      <c r="M90" s="266">
        <f t="shared" si="7"/>
        <v>0</v>
      </c>
      <c r="N90" s="266">
        <f t="shared" si="7"/>
        <v>0</v>
      </c>
      <c r="O90" s="118"/>
      <c r="P90" s="279">
        <f t="shared" si="1"/>
        <v>0</v>
      </c>
      <c r="Q90" s="266">
        <f>'[1]4'!D112*1000</f>
        <v>0</v>
      </c>
      <c r="R90" s="266">
        <f t="shared" si="2"/>
        <v>0</v>
      </c>
    </row>
    <row r="91" spans="2:18" x14ac:dyDescent="0.2">
      <c r="B91" s="275" t="str">
        <f>'[1]4'!$C$113</f>
        <v>Finansinės sąnaudos</v>
      </c>
      <c r="C91" s="276"/>
      <c r="D91" s="263"/>
      <c r="E91" s="254"/>
      <c r="F91" s="254"/>
      <c r="G91" s="254"/>
      <c r="H91" s="254"/>
      <c r="I91" s="254"/>
      <c r="J91" s="254"/>
      <c r="K91" s="254"/>
      <c r="L91" s="254"/>
      <c r="M91" s="254"/>
      <c r="N91" s="254"/>
      <c r="O91" s="118"/>
      <c r="P91" s="279">
        <f t="shared" si="1"/>
        <v>0</v>
      </c>
      <c r="Q91" s="261"/>
      <c r="R91" s="261"/>
    </row>
    <row r="92" spans="2:18" x14ac:dyDescent="0.2">
      <c r="B92" s="277" t="str">
        <f>'[1]4'!$C$114</f>
        <v xml:space="preserve">   Banko paslaugų (komisinių) sąnaudos			</v>
      </c>
      <c r="C92" s="278"/>
      <c r="D92" s="282">
        <f>SUMIFS('[1]9.Nesikliai'!$E$19:$E$70,'[1]9.Nesikliai'!$O$19:$O$70,'[1]6.5'!$B92)</f>
        <v>0</v>
      </c>
      <c r="E92" s="266">
        <f t="shared" ref="E92:N93" si="8">$D92/$D34*E34</f>
        <v>0</v>
      </c>
      <c r="F92" s="266">
        <f t="shared" si="8"/>
        <v>0</v>
      </c>
      <c r="G92" s="266">
        <f t="shared" si="8"/>
        <v>0</v>
      </c>
      <c r="H92" s="266">
        <f t="shared" si="8"/>
        <v>0</v>
      </c>
      <c r="I92" s="266">
        <f t="shared" si="8"/>
        <v>0</v>
      </c>
      <c r="J92" s="266">
        <f t="shared" si="8"/>
        <v>0</v>
      </c>
      <c r="K92" s="266">
        <f t="shared" si="8"/>
        <v>0</v>
      </c>
      <c r="L92" s="266">
        <f t="shared" si="8"/>
        <v>0</v>
      </c>
      <c r="M92" s="266">
        <f t="shared" si="8"/>
        <v>0</v>
      </c>
      <c r="N92" s="266">
        <f t="shared" si="8"/>
        <v>0</v>
      </c>
      <c r="O92" s="118"/>
      <c r="P92" s="279">
        <f t="shared" si="1"/>
        <v>0</v>
      </c>
      <c r="Q92" s="266">
        <f>'[1]4'!D114*1000</f>
        <v>0</v>
      </c>
      <c r="R92" s="266">
        <f t="shared" si="2"/>
        <v>0</v>
      </c>
    </row>
    <row r="93" spans="2:18" x14ac:dyDescent="0.2">
      <c r="B93" s="277" t="str">
        <f>'[1]4'!$C$115</f>
        <v xml:space="preserve">   Kitos finansinės sąnaudos</v>
      </c>
      <c r="C93" s="278"/>
      <c r="D93" s="282">
        <f>SUMIFS('[1]9.Nesikliai'!$E$19:$E$70,'[1]9.Nesikliai'!$O$19:$O$70,'[1]6.5'!$B93)</f>
        <v>0</v>
      </c>
      <c r="E93" s="266">
        <f t="shared" si="8"/>
        <v>0</v>
      </c>
      <c r="F93" s="266">
        <f t="shared" si="8"/>
        <v>0</v>
      </c>
      <c r="G93" s="266">
        <f t="shared" si="8"/>
        <v>0</v>
      </c>
      <c r="H93" s="266">
        <f t="shared" si="8"/>
        <v>0</v>
      </c>
      <c r="I93" s="266">
        <f t="shared" si="8"/>
        <v>0</v>
      </c>
      <c r="J93" s="266">
        <f t="shared" si="8"/>
        <v>0</v>
      </c>
      <c r="K93" s="266">
        <f t="shared" si="8"/>
        <v>0</v>
      </c>
      <c r="L93" s="266">
        <f t="shared" si="8"/>
        <v>0</v>
      </c>
      <c r="M93" s="266">
        <f t="shared" si="8"/>
        <v>0</v>
      </c>
      <c r="N93" s="266">
        <f t="shared" si="8"/>
        <v>0</v>
      </c>
      <c r="O93" s="118"/>
      <c r="P93" s="279">
        <f t="shared" si="1"/>
        <v>0</v>
      </c>
      <c r="Q93" s="266">
        <f>'[1]4'!D115*1000</f>
        <v>0</v>
      </c>
      <c r="R93" s="266">
        <f t="shared" si="2"/>
        <v>0</v>
      </c>
    </row>
    <row r="94" spans="2:18" x14ac:dyDescent="0.2">
      <c r="B94" s="275" t="str">
        <f>'[1]4'!$C$116</f>
        <v>Administracinės sąnaudos</v>
      </c>
      <c r="C94" s="276"/>
      <c r="D94" s="252"/>
      <c r="E94" s="254"/>
      <c r="F94" s="254"/>
      <c r="G94" s="254"/>
      <c r="H94" s="254"/>
      <c r="I94" s="254"/>
      <c r="J94" s="254"/>
      <c r="K94" s="254"/>
      <c r="L94" s="254"/>
      <c r="M94" s="254"/>
      <c r="N94" s="254"/>
      <c r="O94" s="118"/>
      <c r="P94" s="279">
        <f t="shared" si="1"/>
        <v>0</v>
      </c>
      <c r="Q94" s="261"/>
      <c r="R94" s="261"/>
    </row>
    <row r="95" spans="2:18" x14ac:dyDescent="0.2">
      <c r="B95" s="277" t="str">
        <f>'[1]4'!$C$117</f>
        <v xml:space="preserve">   Teisinių paslaugų pirkimo sąnaudos</v>
      </c>
      <c r="C95" s="278"/>
      <c r="D95" s="256">
        <f>SUMIFS('[1]9.Nesikliai'!$E$19:$E$70,'[1]9.Nesikliai'!$O$19:$O$70,'[1]6.5'!$B95)</f>
        <v>0</v>
      </c>
      <c r="E95" s="266">
        <f t="shared" ref="E95:N109" si="9">$D95/$D37*E37</f>
        <v>0</v>
      </c>
      <c r="F95" s="266">
        <f t="shared" si="9"/>
        <v>0</v>
      </c>
      <c r="G95" s="266">
        <f t="shared" si="9"/>
        <v>0</v>
      </c>
      <c r="H95" s="266">
        <f t="shared" si="9"/>
        <v>0</v>
      </c>
      <c r="I95" s="266">
        <f t="shared" si="9"/>
        <v>0</v>
      </c>
      <c r="J95" s="266">
        <f t="shared" si="9"/>
        <v>0</v>
      </c>
      <c r="K95" s="266">
        <f t="shared" si="9"/>
        <v>0</v>
      </c>
      <c r="L95" s="266">
        <f t="shared" si="9"/>
        <v>0</v>
      </c>
      <c r="M95" s="266">
        <f t="shared" si="9"/>
        <v>0</v>
      </c>
      <c r="N95" s="266">
        <f t="shared" si="9"/>
        <v>0</v>
      </c>
      <c r="O95" s="118"/>
      <c r="P95" s="279">
        <f t="shared" si="1"/>
        <v>0</v>
      </c>
      <c r="Q95" s="266">
        <f>'[1]4'!D117*1000</f>
        <v>0</v>
      </c>
      <c r="R95" s="266">
        <f t="shared" si="2"/>
        <v>0</v>
      </c>
    </row>
    <row r="96" spans="2:18" x14ac:dyDescent="0.2">
      <c r="B96" s="277" t="str">
        <f>'[1]4'!$C$118</f>
        <v xml:space="preserve">   Žyminio mokesčio sąnaudos			</v>
      </c>
      <c r="C96" s="278"/>
      <c r="D96" s="256">
        <f>SUMIFS('[1]9.Nesikliai'!$E$19:$E$70,'[1]9.Nesikliai'!$O$19:$O$70,'[1]6.5'!$B96)</f>
        <v>0</v>
      </c>
      <c r="E96" s="266">
        <f t="shared" si="9"/>
        <v>0</v>
      </c>
      <c r="F96" s="266">
        <f t="shared" si="9"/>
        <v>0</v>
      </c>
      <c r="G96" s="266">
        <f t="shared" si="9"/>
        <v>0</v>
      </c>
      <c r="H96" s="266">
        <f t="shared" si="9"/>
        <v>0</v>
      </c>
      <c r="I96" s="266">
        <f t="shared" si="9"/>
        <v>0</v>
      </c>
      <c r="J96" s="266">
        <f t="shared" si="9"/>
        <v>0</v>
      </c>
      <c r="K96" s="266">
        <f t="shared" si="9"/>
        <v>0</v>
      </c>
      <c r="L96" s="266">
        <f t="shared" si="9"/>
        <v>0</v>
      </c>
      <c r="M96" s="266">
        <f t="shared" si="9"/>
        <v>0</v>
      </c>
      <c r="N96" s="266">
        <f t="shared" si="9"/>
        <v>0</v>
      </c>
      <c r="O96" s="118"/>
      <c r="P96" s="279">
        <f t="shared" si="1"/>
        <v>0</v>
      </c>
      <c r="Q96" s="266">
        <f>'[1]4'!D118*1000</f>
        <v>0</v>
      </c>
      <c r="R96" s="266">
        <f t="shared" si="2"/>
        <v>0</v>
      </c>
    </row>
    <row r="97" spans="2:18" x14ac:dyDescent="0.2">
      <c r="B97" s="277" t="str">
        <f>'[1]4'!$C$119</f>
        <v xml:space="preserve">   Konsultacinių paslaugų pirkimo sąnaudos			</v>
      </c>
      <c r="C97" s="278"/>
      <c r="D97" s="256">
        <f>SUMIFS('[1]9.Nesikliai'!$E$19:$E$70,'[1]9.Nesikliai'!$O$19:$O$70,'[1]6.5'!$B97)</f>
        <v>0</v>
      </c>
      <c r="E97" s="266">
        <f t="shared" si="9"/>
        <v>0</v>
      </c>
      <c r="F97" s="266">
        <f t="shared" si="9"/>
        <v>0</v>
      </c>
      <c r="G97" s="266">
        <f t="shared" si="9"/>
        <v>0</v>
      </c>
      <c r="H97" s="266">
        <f t="shared" si="9"/>
        <v>0</v>
      </c>
      <c r="I97" s="266">
        <f t="shared" si="9"/>
        <v>0</v>
      </c>
      <c r="J97" s="266">
        <f t="shared" si="9"/>
        <v>0</v>
      </c>
      <c r="K97" s="266">
        <f t="shared" si="9"/>
        <v>0</v>
      </c>
      <c r="L97" s="266">
        <f t="shared" si="9"/>
        <v>0</v>
      </c>
      <c r="M97" s="266">
        <f t="shared" si="9"/>
        <v>0</v>
      </c>
      <c r="N97" s="266">
        <f t="shared" si="9"/>
        <v>0</v>
      </c>
      <c r="O97" s="118"/>
      <c r="P97" s="279">
        <f t="shared" si="1"/>
        <v>0</v>
      </c>
      <c r="Q97" s="266">
        <f>'[1]4'!D119*1000</f>
        <v>0</v>
      </c>
      <c r="R97" s="266">
        <f t="shared" si="2"/>
        <v>0</v>
      </c>
    </row>
    <row r="98" spans="2:18" x14ac:dyDescent="0.2">
      <c r="B98" s="277" t="str">
        <f>'[1]4'!$C$120</f>
        <v xml:space="preserve">   Ryšių paslaugų sąnaudos			</v>
      </c>
      <c r="C98" s="278"/>
      <c r="D98" s="256">
        <f>SUMIFS('[1]9.Nesikliai'!$E$19:$E$70,'[1]9.Nesikliai'!$O$19:$O$70,'[1]6.5'!$B98)</f>
        <v>0</v>
      </c>
      <c r="E98" s="266">
        <f t="shared" si="9"/>
        <v>0</v>
      </c>
      <c r="F98" s="266">
        <f t="shared" si="9"/>
        <v>0</v>
      </c>
      <c r="G98" s="266">
        <f t="shared" si="9"/>
        <v>0</v>
      </c>
      <c r="H98" s="266">
        <f t="shared" si="9"/>
        <v>0</v>
      </c>
      <c r="I98" s="266">
        <f t="shared" si="9"/>
        <v>0</v>
      </c>
      <c r="J98" s="266">
        <f t="shared" si="9"/>
        <v>0</v>
      </c>
      <c r="K98" s="266">
        <f t="shared" si="9"/>
        <v>0</v>
      </c>
      <c r="L98" s="266">
        <f t="shared" si="9"/>
        <v>0</v>
      </c>
      <c r="M98" s="266">
        <f t="shared" si="9"/>
        <v>0</v>
      </c>
      <c r="N98" s="266">
        <f t="shared" si="9"/>
        <v>0</v>
      </c>
      <c r="O98" s="118"/>
      <c r="P98" s="279">
        <f t="shared" si="1"/>
        <v>0</v>
      </c>
      <c r="Q98" s="266">
        <f>'[1]4'!D120*1000</f>
        <v>0</v>
      </c>
      <c r="R98" s="266">
        <f t="shared" si="2"/>
        <v>0</v>
      </c>
    </row>
    <row r="99" spans="2:18" x14ac:dyDescent="0.2">
      <c r="B99" s="277" t="str">
        <f>'[1]4'!$C$121</f>
        <v xml:space="preserve">   Pašto, pasiuntinių paslaugų sąnaudos			</v>
      </c>
      <c r="C99" s="278"/>
      <c r="D99" s="256">
        <f>SUMIFS('[1]9.Nesikliai'!$E$19:$E$70,'[1]9.Nesikliai'!$O$19:$O$70,'[1]6.5'!$B99)</f>
        <v>0</v>
      </c>
      <c r="E99" s="266">
        <f t="shared" si="9"/>
        <v>0</v>
      </c>
      <c r="F99" s="266">
        <f t="shared" si="9"/>
        <v>0</v>
      </c>
      <c r="G99" s="266">
        <f t="shared" si="9"/>
        <v>0</v>
      </c>
      <c r="H99" s="266">
        <f t="shared" si="9"/>
        <v>0</v>
      </c>
      <c r="I99" s="266">
        <f t="shared" si="9"/>
        <v>0</v>
      </c>
      <c r="J99" s="266">
        <f t="shared" si="9"/>
        <v>0</v>
      </c>
      <c r="K99" s="266">
        <f t="shared" si="9"/>
        <v>0</v>
      </c>
      <c r="L99" s="266">
        <f t="shared" si="9"/>
        <v>0</v>
      </c>
      <c r="M99" s="266">
        <f t="shared" si="9"/>
        <v>0</v>
      </c>
      <c r="N99" s="266">
        <f t="shared" si="9"/>
        <v>0</v>
      </c>
      <c r="O99" s="118"/>
      <c r="P99" s="279">
        <f t="shared" si="1"/>
        <v>0</v>
      </c>
      <c r="Q99" s="266">
        <f>'[1]4'!D121*1000</f>
        <v>0</v>
      </c>
      <c r="R99" s="266">
        <f t="shared" si="2"/>
        <v>0</v>
      </c>
    </row>
    <row r="100" spans="2:18" x14ac:dyDescent="0.2">
      <c r="B100" s="277" t="str">
        <f>'[1]4'!$C$122</f>
        <v xml:space="preserve">  Kanceliarinės sąnaudos			</v>
      </c>
      <c r="C100" s="278"/>
      <c r="D100" s="256">
        <f>SUMIFS('[1]9.Nesikliai'!$E$19:$E$70,'[1]9.Nesikliai'!$O$19:$O$70,'[1]6.5'!$B100)</f>
        <v>0</v>
      </c>
      <c r="E100" s="266">
        <f t="shared" si="9"/>
        <v>0</v>
      </c>
      <c r="F100" s="266">
        <f t="shared" si="9"/>
        <v>0</v>
      </c>
      <c r="G100" s="266">
        <f t="shared" si="9"/>
        <v>0</v>
      </c>
      <c r="H100" s="266">
        <f t="shared" si="9"/>
        <v>0</v>
      </c>
      <c r="I100" s="266">
        <f t="shared" si="9"/>
        <v>0</v>
      </c>
      <c r="J100" s="266">
        <f t="shared" si="9"/>
        <v>0</v>
      </c>
      <c r="K100" s="266">
        <f t="shared" si="9"/>
        <v>0</v>
      </c>
      <c r="L100" s="266">
        <f t="shared" si="9"/>
        <v>0</v>
      </c>
      <c r="M100" s="266">
        <f t="shared" si="9"/>
        <v>0</v>
      </c>
      <c r="N100" s="266">
        <f t="shared" si="9"/>
        <v>0</v>
      </c>
      <c r="O100" s="118"/>
      <c r="P100" s="279">
        <f t="shared" si="1"/>
        <v>0</v>
      </c>
      <c r="Q100" s="266">
        <f>'[1]4'!D122*1000</f>
        <v>0</v>
      </c>
      <c r="R100" s="266">
        <f t="shared" si="2"/>
        <v>0</v>
      </c>
    </row>
    <row r="101" spans="2:18" x14ac:dyDescent="0.2">
      <c r="B101" s="277" t="str">
        <f>'[1]4'!$C$123</f>
        <v xml:space="preserve">   Org. inventoriaus aptarnavimo, remonto paslaugų pirkimo sąnaudos		</v>
      </c>
      <c r="C101" s="278"/>
      <c r="D101" s="256">
        <f>SUMIFS('[1]9.Nesikliai'!$E$19:$E$70,'[1]9.Nesikliai'!$O$19:$O$70,'[1]6.5'!$B101)</f>
        <v>0</v>
      </c>
      <c r="E101" s="266">
        <f t="shared" si="9"/>
        <v>0</v>
      </c>
      <c r="F101" s="266">
        <f t="shared" si="9"/>
        <v>0</v>
      </c>
      <c r="G101" s="266">
        <f t="shared" si="9"/>
        <v>0</v>
      </c>
      <c r="H101" s="266">
        <f t="shared" si="9"/>
        <v>0</v>
      </c>
      <c r="I101" s="266">
        <f t="shared" si="9"/>
        <v>0</v>
      </c>
      <c r="J101" s="266">
        <f t="shared" si="9"/>
        <v>0</v>
      </c>
      <c r="K101" s="266">
        <f t="shared" si="9"/>
        <v>0</v>
      </c>
      <c r="L101" s="266">
        <f t="shared" si="9"/>
        <v>0</v>
      </c>
      <c r="M101" s="266">
        <f t="shared" si="9"/>
        <v>0</v>
      </c>
      <c r="N101" s="266">
        <f t="shared" si="9"/>
        <v>0</v>
      </c>
      <c r="O101" s="118"/>
      <c r="P101" s="279">
        <f t="shared" si="1"/>
        <v>0</v>
      </c>
      <c r="Q101" s="266">
        <f>'[1]4'!D123*1000</f>
        <v>0</v>
      </c>
      <c r="R101" s="266">
        <f t="shared" si="2"/>
        <v>0</v>
      </c>
    </row>
    <row r="102" spans="2:18" x14ac:dyDescent="0.2">
      <c r="B102" s="277" t="str">
        <f>'[1]4'!$C$124</f>
        <v xml:space="preserve">   Profesinės literatūros, spaudos sąnaudos			</v>
      </c>
      <c r="C102" s="278"/>
      <c r="D102" s="256">
        <f>SUMIFS('[1]9.Nesikliai'!$E$19:$E$70,'[1]9.Nesikliai'!$O$19:$O$70,'[1]6.5'!$B102)</f>
        <v>0</v>
      </c>
      <c r="E102" s="266">
        <f t="shared" si="9"/>
        <v>0</v>
      </c>
      <c r="F102" s="266">
        <f t="shared" si="9"/>
        <v>0</v>
      </c>
      <c r="G102" s="266">
        <f t="shared" si="9"/>
        <v>0</v>
      </c>
      <c r="H102" s="266">
        <f t="shared" si="9"/>
        <v>0</v>
      </c>
      <c r="I102" s="266">
        <f t="shared" si="9"/>
        <v>0</v>
      </c>
      <c r="J102" s="266">
        <f t="shared" si="9"/>
        <v>0</v>
      </c>
      <c r="K102" s="266">
        <f t="shared" si="9"/>
        <v>0</v>
      </c>
      <c r="L102" s="266">
        <f t="shared" si="9"/>
        <v>0</v>
      </c>
      <c r="M102" s="266">
        <f t="shared" si="9"/>
        <v>0</v>
      </c>
      <c r="N102" s="266">
        <f t="shared" si="9"/>
        <v>0</v>
      </c>
      <c r="O102" s="118"/>
      <c r="P102" s="279">
        <f t="shared" si="1"/>
        <v>0</v>
      </c>
      <c r="Q102" s="266">
        <f>'[1]4'!D124*1000</f>
        <v>0</v>
      </c>
      <c r="R102" s="266">
        <f t="shared" si="2"/>
        <v>0</v>
      </c>
    </row>
    <row r="103" spans="2:18" x14ac:dyDescent="0.2">
      <c r="B103" s="277" t="str">
        <f>'[1]4'!$C$125</f>
        <v xml:space="preserve">   Patalpų priežiūros paslaugų pirkimo sąnaudos</v>
      </c>
      <c r="C103" s="278"/>
      <c r="D103" s="256">
        <f>SUMIFS('[1]9.Nesikliai'!$E$19:$E$70,'[1]9.Nesikliai'!$O$19:$O$70,'[1]6.5'!$B103)</f>
        <v>0</v>
      </c>
      <c r="E103" s="266">
        <f t="shared" si="9"/>
        <v>0</v>
      </c>
      <c r="F103" s="266">
        <f t="shared" si="9"/>
        <v>0</v>
      </c>
      <c r="G103" s="266">
        <f t="shared" si="9"/>
        <v>0</v>
      </c>
      <c r="H103" s="266">
        <f t="shared" si="9"/>
        <v>0</v>
      </c>
      <c r="I103" s="266">
        <f t="shared" si="9"/>
        <v>0</v>
      </c>
      <c r="J103" s="266">
        <f t="shared" si="9"/>
        <v>0</v>
      </c>
      <c r="K103" s="266">
        <f t="shared" si="9"/>
        <v>0</v>
      </c>
      <c r="L103" s="266">
        <f t="shared" si="9"/>
        <v>0</v>
      </c>
      <c r="M103" s="266">
        <f t="shared" si="9"/>
        <v>0</v>
      </c>
      <c r="N103" s="266">
        <f t="shared" si="9"/>
        <v>0</v>
      </c>
      <c r="O103" s="118"/>
      <c r="P103" s="279">
        <f t="shared" si="1"/>
        <v>0</v>
      </c>
      <c r="Q103" s="266">
        <f>'[1]4'!D125*1000</f>
        <v>0</v>
      </c>
      <c r="R103" s="266">
        <f t="shared" si="2"/>
        <v>0</v>
      </c>
    </row>
    <row r="104" spans="2:18" x14ac:dyDescent="0.2">
      <c r="B104" s="277" t="str">
        <f>'[1]4'!$C$126</f>
        <v xml:space="preserve">   Apskaitos ir audito paslaugų pirkimo sąnaudos</v>
      </c>
      <c r="C104" s="278"/>
      <c r="D104" s="256">
        <f>SUMIFS('[1]9.Nesikliai'!$E$19:$E$70,'[1]9.Nesikliai'!$O$19:$O$70,'[1]6.5'!$B104)</f>
        <v>0</v>
      </c>
      <c r="E104" s="266">
        <f t="shared" si="9"/>
        <v>0</v>
      </c>
      <c r="F104" s="266">
        <f t="shared" si="9"/>
        <v>0</v>
      </c>
      <c r="G104" s="266">
        <f t="shared" si="9"/>
        <v>0</v>
      </c>
      <c r="H104" s="266">
        <f t="shared" si="9"/>
        <v>0</v>
      </c>
      <c r="I104" s="266">
        <f t="shared" si="9"/>
        <v>0</v>
      </c>
      <c r="J104" s="266">
        <f t="shared" si="9"/>
        <v>0</v>
      </c>
      <c r="K104" s="266">
        <f t="shared" si="9"/>
        <v>0</v>
      </c>
      <c r="L104" s="266">
        <f t="shared" si="9"/>
        <v>0</v>
      </c>
      <c r="M104" s="266">
        <f t="shared" si="9"/>
        <v>0</v>
      </c>
      <c r="N104" s="266">
        <f t="shared" si="9"/>
        <v>0</v>
      </c>
      <c r="O104" s="118"/>
      <c r="P104" s="279">
        <f t="shared" si="1"/>
        <v>0</v>
      </c>
      <c r="Q104" s="266">
        <f>'[1]4'!D126*1000</f>
        <v>0</v>
      </c>
      <c r="R104" s="266">
        <f t="shared" si="2"/>
        <v>0</v>
      </c>
    </row>
    <row r="105" spans="2:18" x14ac:dyDescent="0.2">
      <c r="B105" s="277" t="str">
        <f>'[1]4'!$C$127</f>
        <v xml:space="preserve">   Transporto paslaugų pirkimo sąnaudos</v>
      </c>
      <c r="C105" s="278"/>
      <c r="D105" s="256">
        <f>SUMIFS('[1]9.Nesikliai'!$E$19:$E$70,'[1]9.Nesikliai'!$O$19:$O$70,'[1]6.5'!$B105)</f>
        <v>4068.63</v>
      </c>
      <c r="E105" s="266">
        <f t="shared" si="9"/>
        <v>2.8570231472496128</v>
      </c>
      <c r="F105" s="266">
        <f t="shared" si="9"/>
        <v>45.969154179978645</v>
      </c>
      <c r="G105" s="266">
        <f t="shared" si="9"/>
        <v>154.80997020798597</v>
      </c>
      <c r="H105" s="266">
        <f t="shared" si="9"/>
        <v>1208.0478944546205</v>
      </c>
      <c r="I105" s="266">
        <f t="shared" si="9"/>
        <v>2226.1799966132216</v>
      </c>
      <c r="J105" s="266">
        <f t="shared" si="9"/>
        <v>343.39443723445783</v>
      </c>
      <c r="K105" s="266">
        <f t="shared" si="9"/>
        <v>3.3921740578032553</v>
      </c>
      <c r="L105" s="266">
        <f t="shared" si="9"/>
        <v>0</v>
      </c>
      <c r="M105" s="266">
        <f t="shared" si="9"/>
        <v>0</v>
      </c>
      <c r="N105" s="266">
        <f t="shared" si="9"/>
        <v>83.979350104682581</v>
      </c>
      <c r="O105" s="118"/>
      <c r="P105" s="279">
        <f t="shared" si="1"/>
        <v>0</v>
      </c>
      <c r="Q105" s="266">
        <f>'[1]4'!D127*1000</f>
        <v>4068.6299999999997</v>
      </c>
      <c r="R105" s="266">
        <f t="shared" si="2"/>
        <v>0</v>
      </c>
    </row>
    <row r="106" spans="2:18" x14ac:dyDescent="0.2">
      <c r="B106" s="277" t="str">
        <f>'[1]4'!$C$128</f>
        <v xml:space="preserve">   Įmokų administravimo paslaugų sąnaudos</v>
      </c>
      <c r="C106" s="278"/>
      <c r="D106" s="256">
        <f>SUMIFS('[1]9.Nesikliai'!$E$19:$E$70,'[1]9.Nesikliai'!$O$19:$O$70,'[1]6.5'!$B106)</f>
        <v>0</v>
      </c>
      <c r="E106" s="266">
        <f t="shared" si="9"/>
        <v>0</v>
      </c>
      <c r="F106" s="266">
        <f t="shared" si="9"/>
        <v>0</v>
      </c>
      <c r="G106" s="266">
        <f t="shared" si="9"/>
        <v>0</v>
      </c>
      <c r="H106" s="266">
        <f t="shared" si="9"/>
        <v>0</v>
      </c>
      <c r="I106" s="266">
        <f t="shared" si="9"/>
        <v>0</v>
      </c>
      <c r="J106" s="266">
        <f t="shared" si="9"/>
        <v>0</v>
      </c>
      <c r="K106" s="266">
        <f t="shared" si="9"/>
        <v>0</v>
      </c>
      <c r="L106" s="266">
        <f t="shared" si="9"/>
        <v>0</v>
      </c>
      <c r="M106" s="266">
        <f t="shared" si="9"/>
        <v>0</v>
      </c>
      <c r="N106" s="266">
        <f t="shared" si="9"/>
        <v>0</v>
      </c>
      <c r="O106" s="118"/>
      <c r="P106" s="279">
        <f t="shared" si="1"/>
        <v>0</v>
      </c>
      <c r="Q106" s="266">
        <f>'[1]4'!D128*1000</f>
        <v>0</v>
      </c>
      <c r="R106" s="266">
        <f t="shared" si="2"/>
        <v>0</v>
      </c>
    </row>
    <row r="107" spans="2:18" x14ac:dyDescent="0.2">
      <c r="B107" s="277" t="str">
        <f>'[1]4'!$C$129</f>
        <v xml:space="preserve">   Vartotojų informavimo paslaugų pirkimo sąnaudos</v>
      </c>
      <c r="C107" s="278"/>
      <c r="D107" s="256">
        <f>SUMIFS('[1]9.Nesikliai'!$E$19:$E$70,'[1]9.Nesikliai'!$O$19:$O$70,'[1]6.5'!$B107)</f>
        <v>0</v>
      </c>
      <c r="E107" s="266">
        <f t="shared" si="9"/>
        <v>0</v>
      </c>
      <c r="F107" s="266">
        <f t="shared" si="9"/>
        <v>0</v>
      </c>
      <c r="G107" s="266">
        <f t="shared" si="9"/>
        <v>0</v>
      </c>
      <c r="H107" s="266">
        <f t="shared" si="9"/>
        <v>0</v>
      </c>
      <c r="I107" s="266">
        <f t="shared" si="9"/>
        <v>0</v>
      </c>
      <c r="J107" s="266">
        <f t="shared" si="9"/>
        <v>0</v>
      </c>
      <c r="K107" s="266">
        <f t="shared" si="9"/>
        <v>0</v>
      </c>
      <c r="L107" s="266">
        <f t="shared" si="9"/>
        <v>0</v>
      </c>
      <c r="M107" s="266">
        <f t="shared" si="9"/>
        <v>0</v>
      </c>
      <c r="N107" s="266">
        <f t="shared" si="9"/>
        <v>0</v>
      </c>
      <c r="O107" s="118"/>
      <c r="P107" s="279">
        <f t="shared" si="1"/>
        <v>0</v>
      </c>
      <c r="Q107" s="266">
        <f>'[1]4'!D129*1000</f>
        <v>0</v>
      </c>
      <c r="R107" s="266">
        <f t="shared" si="2"/>
        <v>0</v>
      </c>
    </row>
    <row r="108" spans="2:18" x14ac:dyDescent="0.2">
      <c r="B108" s="277" t="str">
        <f>'[1]4'!$C$130</f>
        <v xml:space="preserve">   Kitos administravimo sąnaudos.</v>
      </c>
      <c r="C108" s="278"/>
      <c r="D108" s="256">
        <f>SUMIFS('[1]9.Nesikliai'!$E$19:$E$70,'[1]9.Nesikliai'!$O$19:$O$70,'[1]6.5'!$B108)</f>
        <v>6481.26</v>
      </c>
      <c r="E108" s="266">
        <f t="shared" si="9"/>
        <v>4.5511904113529678</v>
      </c>
      <c r="F108" s="266">
        <f t="shared" si="9"/>
        <v>73.228098947441367</v>
      </c>
      <c r="G108" s="266">
        <f t="shared" si="9"/>
        <v>246.60971076510057</v>
      </c>
      <c r="H108" s="266">
        <f t="shared" si="9"/>
        <v>1924.4002272049693</v>
      </c>
      <c r="I108" s="266">
        <f t="shared" si="9"/>
        <v>3546.2677522530703</v>
      </c>
      <c r="J108" s="266">
        <f t="shared" si="9"/>
        <v>547.02163388418273</v>
      </c>
      <c r="K108" s="266">
        <f t="shared" si="9"/>
        <v>5.4036769216856602</v>
      </c>
      <c r="L108" s="266">
        <f t="shared" si="9"/>
        <v>0</v>
      </c>
      <c r="M108" s="266">
        <f t="shared" si="9"/>
        <v>0</v>
      </c>
      <c r="N108" s="266">
        <f t="shared" si="9"/>
        <v>133.7777096121975</v>
      </c>
      <c r="O108" s="118"/>
      <c r="P108" s="279">
        <f t="shared" si="1"/>
        <v>0</v>
      </c>
      <c r="Q108" s="266">
        <f>'[1]4'!D130*1000</f>
        <v>6481.26</v>
      </c>
      <c r="R108" s="266">
        <f t="shared" si="2"/>
        <v>0</v>
      </c>
    </row>
    <row r="109" spans="2:18" x14ac:dyDescent="0.2">
      <c r="B109" s="280" t="str">
        <f>'[1]4'!$C$131</f>
        <v>Rinkodaros ir pardavimų sąnaudos</v>
      </c>
      <c r="C109" s="281"/>
      <c r="D109" s="256">
        <f>SUMIFS('[1]9.Nesikliai'!$E$19:$E$70,'[1]9.Nesikliai'!$O$19:$O$70,'[1]6.5'!$B109)</f>
        <v>0</v>
      </c>
      <c r="E109" s="266">
        <f t="shared" si="9"/>
        <v>0</v>
      </c>
      <c r="F109" s="266">
        <f t="shared" si="9"/>
        <v>0</v>
      </c>
      <c r="G109" s="266">
        <f t="shared" si="9"/>
        <v>0</v>
      </c>
      <c r="H109" s="266">
        <f t="shared" si="9"/>
        <v>0</v>
      </c>
      <c r="I109" s="266">
        <f t="shared" si="9"/>
        <v>0</v>
      </c>
      <c r="J109" s="266">
        <f t="shared" si="9"/>
        <v>0</v>
      </c>
      <c r="K109" s="266">
        <f t="shared" si="9"/>
        <v>0</v>
      </c>
      <c r="L109" s="266">
        <f t="shared" si="9"/>
        <v>0</v>
      </c>
      <c r="M109" s="266">
        <f t="shared" si="9"/>
        <v>0</v>
      </c>
      <c r="N109" s="266">
        <f t="shared" si="9"/>
        <v>0</v>
      </c>
      <c r="O109" s="118"/>
      <c r="P109" s="279">
        <f t="shared" si="1"/>
        <v>0</v>
      </c>
      <c r="Q109" s="266">
        <f>'[1]4'!D131*1000</f>
        <v>0</v>
      </c>
      <c r="R109" s="266">
        <f t="shared" si="2"/>
        <v>0</v>
      </c>
    </row>
    <row r="110" spans="2:18" x14ac:dyDescent="0.2">
      <c r="B110" s="275" t="str">
        <f>'[1]4'!$C$132</f>
        <v>Kitos sąnaudos</v>
      </c>
      <c r="C110" s="276"/>
      <c r="D110" s="252"/>
      <c r="E110" s="254"/>
      <c r="F110" s="254"/>
      <c r="G110" s="254"/>
      <c r="H110" s="254"/>
      <c r="I110" s="254"/>
      <c r="J110" s="254"/>
      <c r="K110" s="254"/>
      <c r="L110" s="254"/>
      <c r="M110" s="254"/>
      <c r="N110" s="254"/>
      <c r="O110" s="118"/>
      <c r="P110" s="279">
        <f t="shared" si="1"/>
        <v>0</v>
      </c>
      <c r="Q110" s="261"/>
      <c r="R110" s="261"/>
    </row>
    <row r="111" spans="2:18" x14ac:dyDescent="0.2">
      <c r="B111" s="277" t="str">
        <f>'[1]4'!$C$133</f>
        <v xml:space="preserve">   Turto nuomos sąnaudos</v>
      </c>
      <c r="C111" s="278"/>
      <c r="D111" s="256">
        <f>SUMIFS('[1]9.Nesikliai'!$E$19:$E$70,'[1]9.Nesikliai'!$O$19:$O$70,'[1]6.5'!$B111)</f>
        <v>0</v>
      </c>
      <c r="E111" s="266">
        <f t="shared" ref="E111:N116" si="10">$D111/$D53*E53</f>
        <v>0</v>
      </c>
      <c r="F111" s="266">
        <f t="shared" si="10"/>
        <v>0</v>
      </c>
      <c r="G111" s="266">
        <f t="shared" si="10"/>
        <v>0</v>
      </c>
      <c r="H111" s="266">
        <f t="shared" si="10"/>
        <v>0</v>
      </c>
      <c r="I111" s="266">
        <f t="shared" si="10"/>
        <v>0</v>
      </c>
      <c r="J111" s="266">
        <f t="shared" si="10"/>
        <v>0</v>
      </c>
      <c r="K111" s="266">
        <f t="shared" si="10"/>
        <v>0</v>
      </c>
      <c r="L111" s="266">
        <f t="shared" si="10"/>
        <v>0</v>
      </c>
      <c r="M111" s="266">
        <f t="shared" si="10"/>
        <v>0</v>
      </c>
      <c r="N111" s="266">
        <f t="shared" si="10"/>
        <v>0</v>
      </c>
      <c r="O111" s="118"/>
      <c r="P111" s="279">
        <f t="shared" si="1"/>
        <v>0</v>
      </c>
      <c r="Q111" s="266">
        <f>'[1]4'!D133*1000</f>
        <v>0</v>
      </c>
      <c r="R111" s="266">
        <f t="shared" si="2"/>
        <v>0</v>
      </c>
    </row>
    <row r="112" spans="2:18" x14ac:dyDescent="0.2">
      <c r="B112" s="277" t="str">
        <f>'[1]4'!$C$134</f>
        <v>Draudimo sąnaudos</v>
      </c>
      <c r="C112" s="278"/>
      <c r="D112" s="256">
        <f>SUMIFS('[1]9.Nesikliai'!$E$19:$E$70,'[1]9.Nesikliai'!$O$19:$O$70,'[1]6.5'!$B112)</f>
        <v>150.12</v>
      </c>
      <c r="E112" s="266">
        <f t="shared" si="10"/>
        <v>0.10541541375478032</v>
      </c>
      <c r="F112" s="266">
        <f t="shared" si="10"/>
        <v>1.6961211576128556</v>
      </c>
      <c r="G112" s="266">
        <f t="shared" si="10"/>
        <v>5.7120142966115992</v>
      </c>
      <c r="H112" s="266">
        <f t="shared" si="10"/>
        <v>44.573271571887254</v>
      </c>
      <c r="I112" s="266">
        <f t="shared" si="10"/>
        <v>82.139231409977512</v>
      </c>
      <c r="J112" s="266">
        <f t="shared" si="10"/>
        <v>12.670204200833401</v>
      </c>
      <c r="K112" s="266">
        <f t="shared" si="10"/>
        <v>0.12516084518804232</v>
      </c>
      <c r="L112" s="266">
        <f t="shared" si="10"/>
        <v>0</v>
      </c>
      <c r="M112" s="266">
        <f t="shared" si="10"/>
        <v>0</v>
      </c>
      <c r="N112" s="266">
        <f t="shared" si="10"/>
        <v>3.0985811041345483</v>
      </c>
      <c r="O112" s="118"/>
      <c r="P112" s="279">
        <f t="shared" si="1"/>
        <v>0</v>
      </c>
      <c r="Q112" s="266">
        <f>'[1]4'!D134*1000</f>
        <v>150.12</v>
      </c>
      <c r="R112" s="266">
        <f t="shared" si="2"/>
        <v>0</v>
      </c>
    </row>
    <row r="113" spans="2:18" x14ac:dyDescent="0.2">
      <c r="B113" s="277" t="str">
        <f>'[1]4'!$C$135</f>
        <v xml:space="preserve">   Laboratorinių tyrimų pirkimo sąnaudos</v>
      </c>
      <c r="C113" s="278"/>
      <c r="D113" s="256">
        <f>SUMIFS('[1]9.Nesikliai'!$E$19:$E$70,'[1]9.Nesikliai'!$O$19:$O$70,'[1]6.5'!$B113)</f>
        <v>0</v>
      </c>
      <c r="E113" s="266">
        <f t="shared" si="10"/>
        <v>0</v>
      </c>
      <c r="F113" s="266">
        <f t="shared" si="10"/>
        <v>0</v>
      </c>
      <c r="G113" s="266">
        <f t="shared" si="10"/>
        <v>0</v>
      </c>
      <c r="H113" s="266">
        <f t="shared" si="10"/>
        <v>0</v>
      </c>
      <c r="I113" s="266">
        <f t="shared" si="10"/>
        <v>0</v>
      </c>
      <c r="J113" s="266">
        <f t="shared" si="10"/>
        <v>0</v>
      </c>
      <c r="K113" s="266">
        <f t="shared" si="10"/>
        <v>0</v>
      </c>
      <c r="L113" s="266">
        <f t="shared" si="10"/>
        <v>0</v>
      </c>
      <c r="M113" s="266">
        <f t="shared" si="10"/>
        <v>0</v>
      </c>
      <c r="N113" s="266">
        <f t="shared" si="10"/>
        <v>0</v>
      </c>
      <c r="O113" s="118"/>
      <c r="P113" s="279">
        <f t="shared" si="1"/>
        <v>0</v>
      </c>
      <c r="Q113" s="266">
        <f>'[1]4'!D135*1000</f>
        <v>0</v>
      </c>
      <c r="R113" s="266">
        <f t="shared" si="2"/>
        <v>0</v>
      </c>
    </row>
    <row r="114" spans="2:18" x14ac:dyDescent="0.2">
      <c r="B114" s="277" t="str">
        <f>'[1]4'!$C$136</f>
        <v>Kitų paslaugų   pirkimo sąnaudos</v>
      </c>
      <c r="C114" s="278"/>
      <c r="D114" s="256">
        <f>SUMIFS('[1]9.Nesikliai'!$E$19:$E$70,'[1]9.Nesikliai'!$O$19:$O$70,'[1]6.5'!$B114)</f>
        <v>886.09</v>
      </c>
      <c r="E114" s="266">
        <f t="shared" si="10"/>
        <v>0.62221918447890545</v>
      </c>
      <c r="F114" s="266">
        <f t="shared" si="10"/>
        <v>10.011430832328639</v>
      </c>
      <c r="G114" s="266">
        <f t="shared" si="10"/>
        <v>33.715419318442393</v>
      </c>
      <c r="H114" s="266">
        <f t="shared" si="10"/>
        <v>263.09572480104964</v>
      </c>
      <c r="I114" s="266">
        <f t="shared" si="10"/>
        <v>484.83047935029964</v>
      </c>
      <c r="J114" s="266">
        <f t="shared" si="10"/>
        <v>74.786445778820067</v>
      </c>
      <c r="K114" s="266">
        <f t="shared" si="10"/>
        <v>0.73876747477133242</v>
      </c>
      <c r="L114" s="266">
        <f t="shared" si="10"/>
        <v>0</v>
      </c>
      <c r="M114" s="266">
        <f t="shared" si="10"/>
        <v>0</v>
      </c>
      <c r="N114" s="266">
        <f t="shared" si="10"/>
        <v>18.289513259809368</v>
      </c>
      <c r="O114" s="118"/>
      <c r="P114" s="279">
        <f t="shared" si="1"/>
        <v>0</v>
      </c>
      <c r="Q114" s="266">
        <f>'[1]4'!D136*1000</f>
        <v>886.09</v>
      </c>
      <c r="R114" s="266">
        <f t="shared" si="2"/>
        <v>0</v>
      </c>
    </row>
    <row r="115" spans="2:18" x14ac:dyDescent="0.2">
      <c r="B115" s="277" t="str">
        <f>'[1]4'!$C$137</f>
        <v>Kitos pastoviosios sąnaudos</v>
      </c>
      <c r="C115" s="278"/>
      <c r="D115" s="256">
        <f>SUMIFS('[1]9.Nesikliai'!$E$19:$E$70,'[1]9.Nesikliai'!$O$19:$O$70,'[1]6.5'!$B115)</f>
        <v>0</v>
      </c>
      <c r="E115" s="266">
        <f t="shared" si="10"/>
        <v>0</v>
      </c>
      <c r="F115" s="266">
        <f t="shared" si="10"/>
        <v>0</v>
      </c>
      <c r="G115" s="266">
        <f t="shared" si="10"/>
        <v>0</v>
      </c>
      <c r="H115" s="266">
        <f t="shared" si="10"/>
        <v>0</v>
      </c>
      <c r="I115" s="266">
        <f t="shared" si="10"/>
        <v>0</v>
      </c>
      <c r="J115" s="266">
        <f t="shared" si="10"/>
        <v>0</v>
      </c>
      <c r="K115" s="266">
        <f t="shared" si="10"/>
        <v>0</v>
      </c>
      <c r="L115" s="266">
        <f t="shared" si="10"/>
        <v>0</v>
      </c>
      <c r="M115" s="266">
        <f t="shared" si="10"/>
        <v>0</v>
      </c>
      <c r="N115" s="266">
        <f t="shared" si="10"/>
        <v>0</v>
      </c>
      <c r="O115" s="118"/>
      <c r="P115" s="279">
        <f t="shared" si="1"/>
        <v>0</v>
      </c>
      <c r="Q115" s="266">
        <f>'[1]4'!D137*1000</f>
        <v>0</v>
      </c>
      <c r="R115" s="266">
        <f t="shared" si="2"/>
        <v>0</v>
      </c>
    </row>
    <row r="116" spans="2:18" x14ac:dyDescent="0.2">
      <c r="B116" s="277" t="str">
        <f>'[1]4'!$C$138</f>
        <v>Kitos kintamosios sąnaudos</v>
      </c>
      <c r="C116" s="278"/>
      <c r="D116" s="256">
        <f>SUMIFS('[1]9.Nesikliai'!$E$19:$E$70,'[1]9.Nesikliai'!$O$19:$O$70,'[1]6.5'!$B116)</f>
        <v>0</v>
      </c>
      <c r="E116" s="266">
        <f t="shared" si="10"/>
        <v>0</v>
      </c>
      <c r="F116" s="266">
        <f t="shared" si="10"/>
        <v>0</v>
      </c>
      <c r="G116" s="266">
        <f t="shared" si="10"/>
        <v>0</v>
      </c>
      <c r="H116" s="266">
        <f t="shared" si="10"/>
        <v>0</v>
      </c>
      <c r="I116" s="266">
        <f t="shared" si="10"/>
        <v>0</v>
      </c>
      <c r="J116" s="266">
        <f t="shared" si="10"/>
        <v>0</v>
      </c>
      <c r="K116" s="266">
        <f t="shared" si="10"/>
        <v>0</v>
      </c>
      <c r="L116" s="266">
        <f t="shared" si="10"/>
        <v>0</v>
      </c>
      <c r="M116" s="266">
        <f t="shared" si="10"/>
        <v>0</v>
      </c>
      <c r="N116" s="266">
        <f t="shared" si="10"/>
        <v>0</v>
      </c>
      <c r="O116" s="119"/>
      <c r="P116" s="279">
        <f t="shared" si="1"/>
        <v>0</v>
      </c>
      <c r="Q116" s="266">
        <f>'[1]4'!D138*1000</f>
        <v>0</v>
      </c>
      <c r="R116" s="266">
        <f t="shared" si="2"/>
        <v>0</v>
      </c>
    </row>
    <row r="117" spans="2:18" x14ac:dyDescent="0.2">
      <c r="B117" s="283" t="s">
        <v>253</v>
      </c>
      <c r="C117" s="284"/>
      <c r="D117" s="285">
        <f>SUM(D67:D116)</f>
        <v>76748.665332185134</v>
      </c>
      <c r="E117" s="285">
        <f t="shared" ref="E117:N117" si="11">SUM(E67:E116)</f>
        <v>1163.2239764729604</v>
      </c>
      <c r="F117" s="285">
        <f t="shared" si="11"/>
        <v>9148.876690560237</v>
      </c>
      <c r="G117" s="285">
        <f t="shared" si="11"/>
        <v>8164.2880664192908</v>
      </c>
      <c r="H117" s="285">
        <f t="shared" si="11"/>
        <v>14211.475672418903</v>
      </c>
      <c r="I117" s="285">
        <f t="shared" si="11"/>
        <v>28969.218017113104</v>
      </c>
      <c r="J117" s="285">
        <f t="shared" si="11"/>
        <v>8547.9120711740197</v>
      </c>
      <c r="K117" s="285">
        <f t="shared" si="11"/>
        <v>3622.3881426512412</v>
      </c>
      <c r="L117" s="285">
        <f t="shared" si="11"/>
        <v>0</v>
      </c>
      <c r="M117" s="285">
        <f t="shared" si="11"/>
        <v>0</v>
      </c>
      <c r="N117" s="285">
        <f t="shared" si="11"/>
        <v>2921.2826953753906</v>
      </c>
      <c r="O117" s="218" t="s">
        <v>207</v>
      </c>
      <c r="P117" s="279">
        <f>+D117-SUM(E117:N117)</f>
        <v>0</v>
      </c>
      <c r="Q117" s="254">
        <f>'[1]4'!D88*1000</f>
        <v>76748.665332185134</v>
      </c>
      <c r="R117" s="254">
        <f t="shared" si="2"/>
        <v>0</v>
      </c>
    </row>
    <row r="119" spans="2:18" x14ac:dyDescent="0.2">
      <c r="B119" s="264" t="s">
        <v>248</v>
      </c>
      <c r="C119" s="265"/>
      <c r="D119" s="286">
        <f>[1]S2!AP1-[1]S2!AP7</f>
        <v>179889.07999999996</v>
      </c>
      <c r="E119" s="266">
        <f>$D119/$D60*E60</f>
        <v>17166.766827250107</v>
      </c>
      <c r="F119" s="266">
        <f t="shared" ref="F119:N120" si="12">$D119/$D60*F60</f>
        <v>9076.1973340271361</v>
      </c>
      <c r="G119" s="266">
        <f t="shared" si="12"/>
        <v>8010.2717126072293</v>
      </c>
      <c r="H119" s="266">
        <f t="shared" si="12"/>
        <v>37255.20673289978</v>
      </c>
      <c r="I119" s="266">
        <f t="shared" si="12"/>
        <v>53951.595937016697</v>
      </c>
      <c r="J119" s="266">
        <f t="shared" si="12"/>
        <v>24220.099807713381</v>
      </c>
      <c r="K119" s="266">
        <f t="shared" si="12"/>
        <v>5861.051094247151</v>
      </c>
      <c r="L119" s="266">
        <f t="shared" si="12"/>
        <v>9363.5216010703334</v>
      </c>
      <c r="M119" s="266">
        <f t="shared" si="12"/>
        <v>0</v>
      </c>
      <c r="N119" s="266">
        <f t="shared" si="12"/>
        <v>14984.368953168165</v>
      </c>
      <c r="O119" s="287" t="s">
        <v>207</v>
      </c>
      <c r="P119" s="279">
        <f t="shared" ref="P119:P120" si="13">+D119-SUM(E119:N119)</f>
        <v>0</v>
      </c>
      <c r="Q119" s="286">
        <f>'[1]4'!D184*1000-'[1]4'!D198*1000</f>
        <v>179889.08000000002</v>
      </c>
      <c r="R119" s="266">
        <f t="shared" si="2"/>
        <v>0</v>
      </c>
    </row>
    <row r="120" spans="2:18" x14ac:dyDescent="0.2">
      <c r="B120" s="264" t="s">
        <v>249</v>
      </c>
      <c r="C120" s="265"/>
      <c r="D120" s="286">
        <f>+[1]S2!AP7</f>
        <v>4573.2007042519981</v>
      </c>
      <c r="E120" s="266">
        <f>$D120/$D61*E61</f>
        <v>852.64804076432097</v>
      </c>
      <c r="F120" s="266">
        <f t="shared" si="12"/>
        <v>398.92094645773705</v>
      </c>
      <c r="G120" s="266">
        <f t="shared" si="12"/>
        <v>193.85184055305675</v>
      </c>
      <c r="H120" s="266">
        <f t="shared" si="12"/>
        <v>909.1293131585968</v>
      </c>
      <c r="I120" s="266">
        <f t="shared" si="12"/>
        <v>1316.9165339707927</v>
      </c>
      <c r="J120" s="266">
        <f t="shared" si="12"/>
        <v>725.80107216536601</v>
      </c>
      <c r="K120" s="266">
        <f t="shared" si="12"/>
        <v>32.156584814224672</v>
      </c>
      <c r="L120" s="266">
        <f t="shared" si="12"/>
        <v>0</v>
      </c>
      <c r="M120" s="266">
        <f t="shared" si="12"/>
        <v>0</v>
      </c>
      <c r="N120" s="266">
        <f t="shared" si="12"/>
        <v>143.77637236790395</v>
      </c>
      <c r="O120" s="287"/>
      <c r="P120" s="279">
        <f t="shared" si="13"/>
        <v>0</v>
      </c>
      <c r="Q120" s="286">
        <f>'[1]4'!D198*1000</f>
        <v>4573.2007042519981</v>
      </c>
      <c r="R120" s="266">
        <f t="shared" si="2"/>
        <v>0</v>
      </c>
    </row>
    <row r="123" spans="2:18" x14ac:dyDescent="0.2">
      <c r="C123" s="288" t="s">
        <v>254</v>
      </c>
      <c r="D123" s="286">
        <f>'[1]4'!D88*1000</f>
        <v>76748.665332185134</v>
      </c>
      <c r="E123" s="289">
        <f>'[1]4'!E88*1000</f>
        <v>1163.2239764729602</v>
      </c>
      <c r="F123" s="289">
        <f>'[1]4'!G88*1000</f>
        <v>9148.8766905602351</v>
      </c>
      <c r="G123" s="289">
        <f>'[1]4'!H88*1000</f>
        <v>8164.2880664192908</v>
      </c>
      <c r="H123" s="289">
        <f>'[1]4'!I88*1000</f>
        <v>14211.475672418901</v>
      </c>
      <c r="I123" s="289">
        <f>'[1]4'!K88*1000</f>
        <v>28969.218017113108</v>
      </c>
      <c r="J123" s="289">
        <f>'[1]4'!L88*1000</f>
        <v>8547.9120711740179</v>
      </c>
      <c r="K123" s="289">
        <f>'[1]4'!M88*1000</f>
        <v>3622.3881426512407</v>
      </c>
      <c r="L123" s="289">
        <f>'[1]4'!N88*1000</f>
        <v>0</v>
      </c>
      <c r="M123" s="289">
        <f>'[1]4'!O88*1000</f>
        <v>0</v>
      </c>
      <c r="N123" s="289">
        <f>'[1]4'!P88*1000</f>
        <v>2921.2826953753902</v>
      </c>
    </row>
    <row r="124" spans="2:18" x14ac:dyDescent="0.2">
      <c r="C124" s="44" t="s">
        <v>43</v>
      </c>
      <c r="D124" s="290">
        <f t="shared" ref="D124:N124" si="14">D117-D123</f>
        <v>0</v>
      </c>
      <c r="E124" s="290">
        <f t="shared" si="14"/>
        <v>0</v>
      </c>
      <c r="F124" s="290">
        <f t="shared" si="14"/>
        <v>0</v>
      </c>
      <c r="G124" s="290">
        <f t="shared" si="14"/>
        <v>0</v>
      </c>
      <c r="H124" s="290">
        <f t="shared" si="14"/>
        <v>0</v>
      </c>
      <c r="I124" s="290">
        <f t="shared" si="14"/>
        <v>0</v>
      </c>
      <c r="J124" s="290">
        <f t="shared" si="14"/>
        <v>0</v>
      </c>
      <c r="K124" s="290">
        <f t="shared" si="14"/>
        <v>0</v>
      </c>
      <c r="L124" s="290">
        <f t="shared" si="14"/>
        <v>0</v>
      </c>
      <c r="M124" s="290">
        <f t="shared" si="14"/>
        <v>0</v>
      </c>
      <c r="N124" s="290">
        <f t="shared" si="14"/>
        <v>0</v>
      </c>
    </row>
    <row r="127" spans="2:18" x14ac:dyDescent="0.2">
      <c r="B127" s="291" t="s">
        <v>255</v>
      </c>
      <c r="C127" s="292"/>
      <c r="D127" s="256">
        <f>'[1]4'!D184*1000-'[1]4'!D198*1000</f>
        <v>179889.08000000002</v>
      </c>
      <c r="E127" s="293">
        <f>'[1]4'!E184*1000-'[1]4'!E198*1000</f>
        <v>17166.766827250107</v>
      </c>
      <c r="F127" s="293">
        <f>'[1]4'!G184*1000-'[1]4'!G198*1000</f>
        <v>9076.1973340271397</v>
      </c>
      <c r="G127" s="293">
        <f>'[1]4'!H184*1000-'[1]4'!H198*1000</f>
        <v>8010.2717126072303</v>
      </c>
      <c r="H127" s="293">
        <f>'[1]4'!I184*1000-'[1]4'!I198*1000</f>
        <v>37255.206732899787</v>
      </c>
      <c r="I127" s="293">
        <f>'[1]4'!K184*1000-'[1]4'!K198*1000</f>
        <v>53951.595937016704</v>
      </c>
      <c r="J127" s="293">
        <f>'[1]4'!L184*1000-'[1]4'!L198*1000</f>
        <v>24220.099807713388</v>
      </c>
      <c r="K127" s="293">
        <f>'[1]4'!M184*1000-'[1]4'!M198*1000</f>
        <v>5861.051094247151</v>
      </c>
      <c r="L127" s="293">
        <f>'[1]4'!N184*1000-'[1]4'!N198*1000</f>
        <v>9363.5216010703334</v>
      </c>
      <c r="M127" s="293">
        <f>'[1]4'!O184*1000-'[1]4'!O198*1000</f>
        <v>0</v>
      </c>
      <c r="N127" s="293">
        <f>'[1]4'!P184*1000-'[1]4'!P198*1000</f>
        <v>14984.368953168167</v>
      </c>
    </row>
    <row r="128" spans="2:18" x14ac:dyDescent="0.2">
      <c r="B128" s="294"/>
      <c r="C128" s="44" t="s">
        <v>43</v>
      </c>
      <c r="D128" s="290">
        <f>D119-D127</f>
        <v>0</v>
      </c>
      <c r="E128" s="290">
        <f>E119-E127</f>
        <v>0</v>
      </c>
      <c r="F128" s="290">
        <f t="shared" ref="F128:N128" si="15">F119-F127</f>
        <v>0</v>
      </c>
      <c r="G128" s="290">
        <f t="shared" si="15"/>
        <v>0</v>
      </c>
      <c r="H128" s="290">
        <f t="shared" si="15"/>
        <v>0</v>
      </c>
      <c r="I128" s="290">
        <f t="shared" si="15"/>
        <v>0</v>
      </c>
      <c r="J128" s="290">
        <f t="shared" si="15"/>
        <v>0</v>
      </c>
      <c r="K128" s="290">
        <f t="shared" si="15"/>
        <v>0</v>
      </c>
      <c r="L128" s="290">
        <f t="shared" si="15"/>
        <v>0</v>
      </c>
      <c r="M128" s="290">
        <f t="shared" si="15"/>
        <v>0</v>
      </c>
      <c r="N128" s="290">
        <f t="shared" si="15"/>
        <v>0</v>
      </c>
    </row>
    <row r="129" spans="1:14" x14ac:dyDescent="0.2">
      <c r="B129" s="291" t="s">
        <v>249</v>
      </c>
      <c r="C129" s="292"/>
      <c r="D129" s="256">
        <f>'[1]4'!D198*1000</f>
        <v>4573.2007042519981</v>
      </c>
      <c r="E129" s="293">
        <f>'[1]4'!E198*1000</f>
        <v>852.64804076432085</v>
      </c>
      <c r="F129" s="293">
        <f>'[1]4'!G198*1000</f>
        <v>398.92094645773699</v>
      </c>
      <c r="G129" s="293">
        <f>'[1]4'!H198*1000</f>
        <v>193.85184055305677</v>
      </c>
      <c r="H129" s="293">
        <f>'[1]4'!I198*1000</f>
        <v>909.1293131585968</v>
      </c>
      <c r="I129" s="293">
        <f>'[1]4'!K198*1000</f>
        <v>1316.9165339707924</v>
      </c>
      <c r="J129" s="293">
        <f>'[1]4'!L198*1000</f>
        <v>725.80107216536589</v>
      </c>
      <c r="K129" s="293">
        <f>'[1]4'!M198*1000</f>
        <v>32.156584814224672</v>
      </c>
      <c r="L129" s="293">
        <f>'[1]4'!N198*1000</f>
        <v>0</v>
      </c>
      <c r="M129" s="293">
        <f>'[1]4'!O198*1000</f>
        <v>0</v>
      </c>
      <c r="N129" s="293">
        <f>'[1]4'!P198*1000</f>
        <v>143.77637236790395</v>
      </c>
    </row>
    <row r="130" spans="1:14" x14ac:dyDescent="0.2">
      <c r="C130" s="44" t="s">
        <v>43</v>
      </c>
      <c r="D130" s="290">
        <f>D120-D129</f>
        <v>0</v>
      </c>
      <c r="E130" s="290">
        <f>E120-E129</f>
        <v>0</v>
      </c>
      <c r="F130" s="290">
        <f t="shared" ref="F130:N130" si="16">F120-F129</f>
        <v>0</v>
      </c>
      <c r="G130" s="290">
        <f t="shared" si="16"/>
        <v>0</v>
      </c>
      <c r="H130" s="290">
        <f t="shared" si="16"/>
        <v>0</v>
      </c>
      <c r="I130" s="290">
        <f t="shared" si="16"/>
        <v>0</v>
      </c>
      <c r="J130" s="290">
        <f t="shared" si="16"/>
        <v>0</v>
      </c>
      <c r="K130" s="290">
        <f t="shared" si="16"/>
        <v>0</v>
      </c>
      <c r="L130" s="290">
        <f t="shared" si="16"/>
        <v>0</v>
      </c>
      <c r="M130" s="290">
        <f t="shared" si="16"/>
        <v>0</v>
      </c>
      <c r="N130" s="290">
        <f t="shared" si="16"/>
        <v>0</v>
      </c>
    </row>
    <row r="131" spans="1:14" x14ac:dyDescent="0.2">
      <c r="C131" s="44"/>
      <c r="D131" s="295"/>
      <c r="E131" s="295"/>
      <c r="F131" s="295"/>
      <c r="G131" s="295"/>
      <c r="H131" s="295"/>
      <c r="I131" s="295"/>
      <c r="J131" s="295"/>
      <c r="K131" s="295"/>
      <c r="L131" s="295"/>
      <c r="M131" s="295"/>
      <c r="N131" s="295"/>
    </row>
    <row r="132" spans="1:14" s="299" customFormat="1" x14ac:dyDescent="0.2">
      <c r="A132" s="47"/>
      <c r="B132" s="48" t="s">
        <v>44</v>
      </c>
      <c r="C132" s="49" t="s">
        <v>45</v>
      </c>
      <c r="D132" s="296"/>
      <c r="E132" s="296"/>
      <c r="F132" s="296"/>
      <c r="G132" s="296"/>
      <c r="H132" s="297"/>
      <c r="I132" s="298"/>
    </row>
    <row r="133" spans="1:14" s="299" customFormat="1" x14ac:dyDescent="0.2">
      <c r="A133" s="47"/>
      <c r="B133" s="53" t="s">
        <v>26</v>
      </c>
      <c r="C133" s="1" t="s">
        <v>256</v>
      </c>
      <c r="D133" s="130"/>
      <c r="E133" s="130"/>
      <c r="F133" s="130"/>
      <c r="G133" s="130"/>
      <c r="I133" s="300"/>
    </row>
    <row r="134" spans="1:14" s="299" customFormat="1" x14ac:dyDescent="0.2">
      <c r="A134" s="47"/>
      <c r="B134" s="53" t="s">
        <v>27</v>
      </c>
      <c r="C134" s="1" t="s">
        <v>257</v>
      </c>
      <c r="D134" s="130"/>
      <c r="E134" s="130"/>
      <c r="F134" s="130"/>
      <c r="G134" s="130"/>
      <c r="I134" s="300"/>
    </row>
    <row r="135" spans="1:14" s="299" customFormat="1" x14ac:dyDescent="0.2">
      <c r="A135" s="47"/>
      <c r="B135" s="53"/>
      <c r="C135" s="1" t="s">
        <v>258</v>
      </c>
      <c r="D135" s="130"/>
      <c r="E135" s="130"/>
      <c r="F135" s="130"/>
      <c r="G135" s="130"/>
      <c r="I135" s="300"/>
    </row>
    <row r="136" spans="1:14" s="299" customFormat="1" x14ac:dyDescent="0.2">
      <c r="A136" s="47"/>
      <c r="B136" s="53"/>
      <c r="C136" s="1" t="s">
        <v>259</v>
      </c>
      <c r="D136" s="130"/>
      <c r="E136" s="130"/>
      <c r="F136" s="130"/>
      <c r="G136" s="130"/>
      <c r="I136" s="300"/>
    </row>
    <row r="137" spans="1:14" s="299" customFormat="1" x14ac:dyDescent="0.2">
      <c r="A137" s="47"/>
      <c r="B137" s="301" t="s">
        <v>28</v>
      </c>
      <c r="C137" s="1" t="s">
        <v>260</v>
      </c>
      <c r="D137" s="130"/>
      <c r="E137" s="130"/>
      <c r="F137" s="130"/>
      <c r="G137" s="130"/>
      <c r="I137" s="300"/>
    </row>
    <row r="138" spans="1:14" s="299" customFormat="1" x14ac:dyDescent="0.2">
      <c r="A138" s="47"/>
      <c r="B138" s="301"/>
      <c r="C138" s="1" t="s">
        <v>261</v>
      </c>
      <c r="D138" s="130"/>
      <c r="E138" s="130"/>
      <c r="F138" s="130"/>
      <c r="G138" s="130"/>
      <c r="I138" s="300"/>
    </row>
    <row r="139" spans="1:14" s="299" customFormat="1" x14ac:dyDescent="0.2">
      <c r="A139" s="47"/>
      <c r="B139" s="301" t="s">
        <v>29</v>
      </c>
      <c r="C139" s="1" t="s">
        <v>262</v>
      </c>
      <c r="D139" s="130"/>
      <c r="E139" s="130"/>
      <c r="F139" s="130"/>
      <c r="G139" s="130"/>
      <c r="I139" s="300"/>
    </row>
    <row r="140" spans="1:14" s="299" customFormat="1" x14ac:dyDescent="0.2">
      <c r="A140" s="47"/>
      <c r="B140" s="301" t="s">
        <v>30</v>
      </c>
      <c r="C140" s="130" t="s">
        <v>263</v>
      </c>
      <c r="D140" s="130"/>
      <c r="E140" s="130"/>
      <c r="F140" s="130"/>
      <c r="G140" s="130"/>
      <c r="I140" s="300"/>
    </row>
    <row r="141" spans="1:14" s="299" customFormat="1" x14ac:dyDescent="0.2">
      <c r="A141" s="47"/>
      <c r="B141" s="301"/>
      <c r="C141" s="130" t="s">
        <v>264</v>
      </c>
      <c r="D141" s="130"/>
      <c r="E141" s="130"/>
      <c r="F141" s="130"/>
      <c r="G141" s="130"/>
      <c r="I141" s="300"/>
    </row>
    <row r="142" spans="1:14" s="299" customFormat="1" x14ac:dyDescent="0.2">
      <c r="A142" s="47"/>
      <c r="B142" s="301" t="s">
        <v>31</v>
      </c>
      <c r="C142" s="130" t="s">
        <v>265</v>
      </c>
      <c r="D142" s="130"/>
      <c r="E142" s="130"/>
      <c r="F142" s="130"/>
      <c r="G142" s="130"/>
      <c r="I142" s="300"/>
    </row>
    <row r="143" spans="1:14" s="299" customFormat="1" x14ac:dyDescent="0.2">
      <c r="A143" s="47"/>
      <c r="B143" s="301"/>
      <c r="C143" s="130" t="s">
        <v>266</v>
      </c>
      <c r="D143" s="130"/>
      <c r="E143" s="130"/>
      <c r="F143" s="130"/>
      <c r="G143" s="130"/>
      <c r="I143" s="300"/>
    </row>
    <row r="144" spans="1:14" s="299" customFormat="1" x14ac:dyDescent="0.2">
      <c r="A144" s="47"/>
      <c r="B144" s="301"/>
      <c r="C144" s="130" t="s">
        <v>267</v>
      </c>
      <c r="D144" s="130"/>
      <c r="E144" s="130"/>
      <c r="F144" s="130"/>
      <c r="G144" s="130"/>
      <c r="I144" s="300"/>
    </row>
    <row r="145" spans="1:9" s="299" customFormat="1" x14ac:dyDescent="0.2">
      <c r="A145" s="47"/>
      <c r="B145" s="302" t="s">
        <v>32</v>
      </c>
      <c r="C145" s="58" t="s">
        <v>162</v>
      </c>
      <c r="D145" s="303"/>
      <c r="E145" s="303"/>
      <c r="F145" s="303"/>
      <c r="G145" s="303"/>
      <c r="H145" s="304"/>
      <c r="I145" s="305"/>
    </row>
  </sheetData>
  <mergeCells count="70">
    <mergeCell ref="B119:C119"/>
    <mergeCell ref="O119:O120"/>
    <mergeCell ref="B120:C120"/>
    <mergeCell ref="B127:C127"/>
    <mergeCell ref="B129:C129"/>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67:C67"/>
    <mergeCell ref="O67:O116"/>
    <mergeCell ref="B68:C68"/>
    <mergeCell ref="B69:C69"/>
    <mergeCell ref="B70:C70"/>
    <mergeCell ref="B71:C71"/>
    <mergeCell ref="B72:C72"/>
    <mergeCell ref="B73:C73"/>
    <mergeCell ref="B74:C74"/>
    <mergeCell ref="B75:C75"/>
    <mergeCell ref="B61:C61"/>
    <mergeCell ref="B64:C65"/>
    <mergeCell ref="D64:D65"/>
    <mergeCell ref="E64:N64"/>
    <mergeCell ref="O64:O65"/>
    <mergeCell ref="B66:C66"/>
    <mergeCell ref="E66:N66"/>
    <mergeCell ref="B6:B7"/>
    <mergeCell ref="C6:C7"/>
    <mergeCell ref="D6:D7"/>
    <mergeCell ref="E6:N6"/>
    <mergeCell ref="E8:N8"/>
    <mergeCell ref="B60:C6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5</vt:i4>
      </vt:variant>
    </vt:vector>
  </HeadingPairs>
  <TitlesOfParts>
    <vt:vector size="5" baseType="lpstr">
      <vt:lpstr>6.1</vt:lpstr>
      <vt:lpstr>6.2</vt:lpstr>
      <vt:lpstr>6.3</vt:lpstr>
      <vt:lpstr>6.4</vt:lpstr>
      <vt:lpstr>6.5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dc:creator>
  <cp:lastModifiedBy>Alma</cp:lastModifiedBy>
  <dcterms:created xsi:type="dcterms:W3CDTF">2022-03-16T06:44:38Z</dcterms:created>
  <dcterms:modified xsi:type="dcterms:W3CDTF">2022-03-16T06:47:06Z</dcterms:modified>
</cp:coreProperties>
</file>